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075" windowHeight="8445"/>
  </bookViews>
  <sheets>
    <sheet name="Summary IMD 2015" sheetId="2" r:id="rId1"/>
    <sheet name="Camden LSOAs by ward 2015" sheetId="4" r:id="rId2"/>
    <sheet name="Maps" sheetId="3" r:id="rId3"/>
    <sheet name="Ward Summary" sheetId="5" r:id="rId4"/>
    <sheet name="Deciles" sheetId="6" r:id="rId5"/>
  </sheets>
  <definedNames>
    <definedName name="_ftn1" localSheetId="2">Maps!$A$69</definedName>
    <definedName name="_ftn1" localSheetId="0">'Summary IMD 2015'!#REF!</definedName>
    <definedName name="_ftnref1" localSheetId="2">Maps!$A$61</definedName>
    <definedName name="_ftnref1" localSheetId="0">'Summary IMD 2015'!$A$21</definedName>
    <definedName name="_xlnm.Print_Area" localSheetId="1">'Camden LSOAs by ward 2015'!$A$3:$AD$139</definedName>
    <definedName name="_xlnm.Print_Area" localSheetId="2">Maps!$A$1:$M$166</definedName>
    <definedName name="_xlnm.Print_Area" localSheetId="0">'Summary IMD 2015'!$A$1:$G$32</definedName>
    <definedName name="_xlnm.Print_Titles" localSheetId="1">'Camden LSOAs by ward 2015'!$A:$C,'Camden LSOAs by ward 2015'!$3:$6</definedName>
  </definedNames>
  <calcPr calcId="145621"/>
</workbook>
</file>

<file path=xl/calcChain.xml><?xml version="1.0" encoding="utf-8"?>
<calcChain xmlns="http://schemas.openxmlformats.org/spreadsheetml/2006/main">
  <c r="B22" i="5" l="1"/>
  <c r="E21" i="5"/>
  <c r="D21" i="5"/>
  <c r="E20" i="5"/>
  <c r="D20" i="5"/>
  <c r="E19" i="5"/>
  <c r="D19" i="5"/>
  <c r="D18" i="5"/>
  <c r="E18" i="5"/>
  <c r="E16" i="5"/>
  <c r="D16" i="5"/>
  <c r="D17" i="5"/>
  <c r="E17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5" i="5"/>
  <c r="E22" i="5" s="1"/>
  <c r="D5" i="5"/>
  <c r="D22" i="5" s="1"/>
  <c r="E4" i="5"/>
  <c r="D4" i="5"/>
  <c r="E6" i="5"/>
  <c r="D6" i="5"/>
  <c r="H139" i="4" l="1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AD155" i="4" l="1"/>
  <c r="AD154" i="4"/>
  <c r="AD153" i="4"/>
  <c r="AD152" i="4"/>
  <c r="AD151" i="4"/>
  <c r="AD150" i="4"/>
  <c r="AD149" i="4"/>
  <c r="AD148" i="4"/>
  <c r="AD147" i="4"/>
  <c r="AD146" i="4"/>
  <c r="AD145" i="4"/>
  <c r="AD144" i="4"/>
  <c r="AD143" i="4"/>
  <c r="AB155" i="4"/>
  <c r="AB154" i="4"/>
  <c r="AB153" i="4"/>
  <c r="AB152" i="4"/>
  <c r="AB151" i="4"/>
  <c r="AB150" i="4"/>
  <c r="AB149" i="4"/>
  <c r="AB148" i="4"/>
  <c r="AB147" i="4"/>
  <c r="AB146" i="4"/>
  <c r="AB145" i="4"/>
  <c r="AB144" i="4"/>
  <c r="AB143" i="4"/>
  <c r="Z155" i="4"/>
  <c r="Z154" i="4"/>
  <c r="Z153" i="4"/>
  <c r="Z152" i="4"/>
  <c r="Z151" i="4"/>
  <c r="Z150" i="4"/>
  <c r="Z149" i="4"/>
  <c r="Z148" i="4"/>
  <c r="Z147" i="4"/>
  <c r="Z146" i="4"/>
  <c r="Z145" i="4"/>
  <c r="Z144" i="4"/>
  <c r="Z143" i="4"/>
  <c r="X155" i="4"/>
  <c r="X154" i="4"/>
  <c r="X153" i="4"/>
  <c r="X152" i="4"/>
  <c r="X151" i="4"/>
  <c r="X150" i="4"/>
  <c r="X149" i="4"/>
  <c r="X148" i="4"/>
  <c r="X147" i="4"/>
  <c r="X146" i="4"/>
  <c r="X145" i="4"/>
  <c r="X144" i="4"/>
  <c r="X143" i="4"/>
  <c r="V155" i="4"/>
  <c r="V154" i="4"/>
  <c r="V153" i="4"/>
  <c r="V152" i="4"/>
  <c r="V151" i="4"/>
  <c r="V150" i="4"/>
  <c r="V149" i="4"/>
  <c r="V148" i="4"/>
  <c r="V147" i="4"/>
  <c r="V146" i="4"/>
  <c r="V145" i="4"/>
  <c r="V144" i="4"/>
  <c r="V143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P155" i="4"/>
  <c r="P154" i="4"/>
  <c r="P153" i="4"/>
  <c r="P152" i="4"/>
  <c r="P151" i="4"/>
  <c r="P150" i="4"/>
  <c r="P149" i="4"/>
  <c r="P148" i="4"/>
  <c r="P147" i="4"/>
  <c r="P146" i="4"/>
  <c r="P145" i="4"/>
  <c r="P144" i="4"/>
  <c r="P143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K155" i="4"/>
  <c r="K154" i="4"/>
  <c r="K153" i="4"/>
  <c r="K152" i="4"/>
  <c r="K151" i="4"/>
  <c r="K150" i="4"/>
  <c r="K149" i="4"/>
  <c r="K145" i="4"/>
  <c r="K148" i="4"/>
  <c r="K147" i="4"/>
  <c r="K146" i="4"/>
  <c r="K143" i="4"/>
  <c r="K144" i="4"/>
  <c r="B4" i="6"/>
  <c r="B5" i="6"/>
  <c r="B6" i="6"/>
  <c r="B7" i="6"/>
  <c r="B8" i="6"/>
  <c r="B9" i="6"/>
  <c r="B10" i="6"/>
  <c r="B11" i="6"/>
  <c r="B3" i="6"/>
  <c r="L139" i="4"/>
  <c r="L138" i="4"/>
  <c r="L137" i="4"/>
  <c r="L136" i="4"/>
  <c r="L135" i="4"/>
  <c r="L134" i="4"/>
  <c r="L133" i="4"/>
  <c r="L132" i="4"/>
  <c r="L131" i="4"/>
  <c r="L130" i="4"/>
  <c r="L129" i="4"/>
  <c r="L128" i="4"/>
  <c r="L127" i="4"/>
  <c r="L126" i="4"/>
  <c r="L125" i="4"/>
  <c r="L124" i="4"/>
  <c r="L123" i="4"/>
  <c r="L122" i="4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C8" i="2"/>
  <c r="C10" i="2"/>
  <c r="C9" i="2"/>
  <c r="C6" i="2"/>
  <c r="C7" i="2"/>
  <c r="F9" i="2"/>
  <c r="G9" i="2" s="1"/>
  <c r="F10" i="2"/>
  <c r="G10" i="2" s="1"/>
  <c r="F6" i="2"/>
  <c r="G6" i="2" s="1"/>
  <c r="F7" i="2"/>
  <c r="G7" i="2" s="1"/>
  <c r="I21" i="5"/>
  <c r="I20" i="5"/>
  <c r="I19" i="5"/>
  <c r="I18" i="5"/>
  <c r="I17" i="5"/>
  <c r="I16" i="5"/>
  <c r="I15" i="5"/>
  <c r="I14" i="5"/>
  <c r="I13" i="5"/>
  <c r="I12" i="5"/>
  <c r="I11" i="5"/>
  <c r="I10" i="5"/>
  <c r="I9" i="5"/>
  <c r="I8" i="5"/>
  <c r="I7" i="5"/>
  <c r="I6" i="5"/>
  <c r="I5" i="5"/>
  <c r="I4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4" i="5"/>
  <c r="AD157" i="4"/>
  <c r="AB157" i="4"/>
  <c r="AB158" i="4"/>
  <c r="K157" i="4"/>
  <c r="K158" i="4" s="1"/>
  <c r="N157" i="4"/>
  <c r="N158" i="4" s="1"/>
  <c r="P157" i="4"/>
  <c r="P158" i="4" s="1"/>
  <c r="R157" i="4"/>
  <c r="R158" i="4" s="1"/>
  <c r="T157" i="4"/>
  <c r="T158" i="4" s="1"/>
  <c r="V157" i="4"/>
  <c r="V158" i="4" s="1"/>
  <c r="X157" i="4"/>
  <c r="Z157" i="4"/>
  <c r="Z158" i="4" s="1"/>
  <c r="X158" i="4"/>
  <c r="K160" i="4"/>
  <c r="K161" i="4" s="1"/>
  <c r="N160" i="4"/>
  <c r="N161" i="4" s="1"/>
  <c r="P160" i="4"/>
  <c r="P161" i="4" s="1"/>
  <c r="R160" i="4"/>
  <c r="R161" i="4" s="1"/>
  <c r="T160" i="4"/>
  <c r="V160" i="4"/>
  <c r="V161" i="4" s="1"/>
  <c r="X160" i="4"/>
  <c r="X161" i="4" s="1"/>
  <c r="Z160" i="4"/>
  <c r="Z161" i="4" s="1"/>
  <c r="AB160" i="4"/>
  <c r="AB161" i="4"/>
  <c r="AD160" i="4"/>
  <c r="AD161" i="4" s="1"/>
  <c r="T161" i="4"/>
  <c r="E10" i="2"/>
  <c r="E9" i="2"/>
  <c r="E6" i="2"/>
  <c r="E7" i="2"/>
  <c r="AD158" i="4" l="1"/>
</calcChain>
</file>

<file path=xl/sharedStrings.xml><?xml version="1.0" encoding="utf-8"?>
<sst xmlns="http://schemas.openxmlformats.org/spreadsheetml/2006/main" count="1100" uniqueCount="280">
  <si>
    <t>1=most deprived</t>
  </si>
  <si>
    <t>INCOME</t>
  </si>
  <si>
    <t>EMPLOYMENT</t>
  </si>
  <si>
    <t>HEALTH DEPRIVATION AND DISABILITY</t>
  </si>
  <si>
    <t>EDUCATION SKILLS AND TRAINING</t>
  </si>
  <si>
    <t>BARRIERS TO 
HOUSING &amp; SERVICES</t>
  </si>
  <si>
    <t>CRIME 
AND DISORDER</t>
  </si>
  <si>
    <t>LIVING 
ENVIRONMENT</t>
  </si>
  <si>
    <t>Income Deprivation Affecting Children</t>
  </si>
  <si>
    <t>Income Deprivation Affecting Older People</t>
  </si>
  <si>
    <t>RANK</t>
  </si>
  <si>
    <t>WARD CODE</t>
  </si>
  <si>
    <t>WARD NAME</t>
  </si>
  <si>
    <t>LA CODE</t>
  </si>
  <si>
    <t>LA NAME</t>
  </si>
  <si>
    <t>GOR CODE</t>
  </si>
  <si>
    <t>GOR NAME</t>
  </si>
  <si>
    <t>1 is most deprived</t>
  </si>
  <si>
    <t>IMD SCORE</t>
  </si>
  <si>
    <t>IMD Average of Scores for wards</t>
  </si>
  <si>
    <t>INCOME SCORE</t>
  </si>
  <si>
    <t>EMPLOYMENT SCORE</t>
  </si>
  <si>
    <t>HEALTH etc SCORE</t>
  </si>
  <si>
    <t>BARRIERS etc SCORE</t>
  </si>
  <si>
    <t>CRIME etc SCORE</t>
  </si>
  <si>
    <t>LIVING ENV SCORE</t>
  </si>
  <si>
    <t>IDACI 
score</t>
  </si>
  <si>
    <t>IDAOPI score</t>
  </si>
  <si>
    <t>E01000842</t>
  </si>
  <si>
    <t>00AGGD</t>
  </si>
  <si>
    <t>Belsize</t>
  </si>
  <si>
    <t>00AG</t>
  </si>
  <si>
    <t>Camden</t>
  </si>
  <si>
    <t>H</t>
  </si>
  <si>
    <t>London</t>
  </si>
  <si>
    <t>E01000843</t>
  </si>
  <si>
    <t>E01000844</t>
  </si>
  <si>
    <t>E01000845</t>
  </si>
  <si>
    <t>E01000846</t>
  </si>
  <si>
    <t>E01000847</t>
  </si>
  <si>
    <t>E01000848</t>
  </si>
  <si>
    <t>E01000849</t>
  </si>
  <si>
    <t>E01000850</t>
  </si>
  <si>
    <t>00AGGE</t>
  </si>
  <si>
    <t>Bloomsbury</t>
  </si>
  <si>
    <t>E01000851</t>
  </si>
  <si>
    <t>E01000852</t>
  </si>
  <si>
    <t>E01000853</t>
  </si>
  <si>
    <t>E01000854</t>
  </si>
  <si>
    <t>E01000855</t>
  </si>
  <si>
    <t>E01000856</t>
  </si>
  <si>
    <t>00AGGF</t>
  </si>
  <si>
    <t>Camden Town with Primrose Hill</t>
  </si>
  <si>
    <t>E01000857</t>
  </si>
  <si>
    <t>E01000858</t>
  </si>
  <si>
    <t>E01000859</t>
  </si>
  <si>
    <t>E01000860</t>
  </si>
  <si>
    <t>E01000861</t>
  </si>
  <si>
    <t>E01000862</t>
  </si>
  <si>
    <t>E01000863</t>
  </si>
  <si>
    <t>E01000864</t>
  </si>
  <si>
    <t>00AGGG</t>
  </si>
  <si>
    <t>Cantelowes</t>
  </si>
  <si>
    <t>E01000865</t>
  </si>
  <si>
    <t>E01000866</t>
  </si>
  <si>
    <t>E01000867</t>
  </si>
  <si>
    <t>E01000868</t>
  </si>
  <si>
    <t>E01000869</t>
  </si>
  <si>
    <t>E01000870</t>
  </si>
  <si>
    <t>E01000871</t>
  </si>
  <si>
    <t>00AGGH</t>
  </si>
  <si>
    <t>Fortune Green</t>
  </si>
  <si>
    <t>E01000872</t>
  </si>
  <si>
    <t>E01000873</t>
  </si>
  <si>
    <t>E01000874</t>
  </si>
  <si>
    <t>E01000875</t>
  </si>
  <si>
    <t>E01000876</t>
  </si>
  <si>
    <t>E01000877</t>
  </si>
  <si>
    <t>E01000878</t>
  </si>
  <si>
    <t>00AGGJ</t>
  </si>
  <si>
    <t>Frognal and Fitzjohns</t>
  </si>
  <si>
    <t>E01000879</t>
  </si>
  <si>
    <t>E01000880</t>
  </si>
  <si>
    <t>E01000881</t>
  </si>
  <si>
    <t>E01000882</t>
  </si>
  <si>
    <t>E01000883</t>
  </si>
  <si>
    <t>E01000884</t>
  </si>
  <si>
    <t>E01000885</t>
  </si>
  <si>
    <t>E01000886</t>
  </si>
  <si>
    <t>00AGGK</t>
  </si>
  <si>
    <t>Gospel Oak</t>
  </si>
  <si>
    <t>E01000887</t>
  </si>
  <si>
    <t>E01000888</t>
  </si>
  <si>
    <t>E01000889</t>
  </si>
  <si>
    <t>E01000890</t>
  </si>
  <si>
    <t>E01000891</t>
  </si>
  <si>
    <t>E01000892</t>
  </si>
  <si>
    <t>E01000893</t>
  </si>
  <si>
    <t>00AGGL</t>
  </si>
  <si>
    <t>Hampstead Town</t>
  </si>
  <si>
    <t>E01000894</t>
  </si>
  <si>
    <t>E01000895</t>
  </si>
  <si>
    <t>E01000896</t>
  </si>
  <si>
    <t>E01000897</t>
  </si>
  <si>
    <t>E01000898</t>
  </si>
  <si>
    <t>E01000899</t>
  </si>
  <si>
    <t>E01000900</t>
  </si>
  <si>
    <t>00AGGM</t>
  </si>
  <si>
    <t>Haverstock</t>
  </si>
  <si>
    <t>E01000901</t>
  </si>
  <si>
    <t>E01000902</t>
  </si>
  <si>
    <t>E01000903</t>
  </si>
  <si>
    <t>E01000904</t>
  </si>
  <si>
    <t>E01000905</t>
  </si>
  <si>
    <t>E01000906</t>
  </si>
  <si>
    <t>E01000907</t>
  </si>
  <si>
    <t>00AGGN</t>
  </si>
  <si>
    <t>Highgate</t>
  </si>
  <si>
    <t>E01000908</t>
  </si>
  <si>
    <t>E01000909</t>
  </si>
  <si>
    <t>E01000910</t>
  </si>
  <si>
    <t>E01000911</t>
  </si>
  <si>
    <t>E01000912</t>
  </si>
  <si>
    <t>E01000913</t>
  </si>
  <si>
    <t>E01000914</t>
  </si>
  <si>
    <t>00AGGP</t>
  </si>
  <si>
    <t>Holborn and Covent Garden</t>
  </si>
  <si>
    <t>E01000915</t>
  </si>
  <si>
    <t>E01000916</t>
  </si>
  <si>
    <t>E01000917</t>
  </si>
  <si>
    <t>E01000918</t>
  </si>
  <si>
    <t>E01000919</t>
  </si>
  <si>
    <t>E01000920</t>
  </si>
  <si>
    <t>E01000921</t>
  </si>
  <si>
    <t>00AGGQ</t>
  </si>
  <si>
    <t>Kentish Town</t>
  </si>
  <si>
    <t>E01000922</t>
  </si>
  <si>
    <t>E01000923</t>
  </si>
  <si>
    <t>E01000924</t>
  </si>
  <si>
    <t>E01000925</t>
  </si>
  <si>
    <t>E01000926</t>
  </si>
  <si>
    <t>E01000927</t>
  </si>
  <si>
    <t>E01000928</t>
  </si>
  <si>
    <t>E01000929</t>
  </si>
  <si>
    <t>00AGGR</t>
  </si>
  <si>
    <t>Kilburn</t>
  </si>
  <si>
    <t>E01000930</t>
  </si>
  <si>
    <t>E01000931</t>
  </si>
  <si>
    <t>E01000932</t>
  </si>
  <si>
    <t>E01000933</t>
  </si>
  <si>
    <t>E01000934</t>
  </si>
  <si>
    <t>E01000935</t>
  </si>
  <si>
    <t>E01000936</t>
  </si>
  <si>
    <t>00AGGS</t>
  </si>
  <si>
    <t>King's Cross</t>
  </si>
  <si>
    <t>E01000937</t>
  </si>
  <si>
    <t>E01000938</t>
  </si>
  <si>
    <t>E01000939</t>
  </si>
  <si>
    <t>E01000940</t>
  </si>
  <si>
    <t>E01000941</t>
  </si>
  <si>
    <t>E01000942</t>
  </si>
  <si>
    <t>E01000943</t>
  </si>
  <si>
    <t>E01000944</t>
  </si>
  <si>
    <t>00AGGT</t>
  </si>
  <si>
    <t>Regent's Park</t>
  </si>
  <si>
    <t>E01000945</t>
  </si>
  <si>
    <t>E01000946</t>
  </si>
  <si>
    <t>E01000947</t>
  </si>
  <si>
    <t>E01000948</t>
  </si>
  <si>
    <t>E01000949</t>
  </si>
  <si>
    <t>E01000950</t>
  </si>
  <si>
    <t>E01000951</t>
  </si>
  <si>
    <t>E01000952</t>
  </si>
  <si>
    <t>00AGGU</t>
  </si>
  <si>
    <t>St Pancras and Somers Town</t>
  </si>
  <si>
    <t>E01000953</t>
  </si>
  <si>
    <t>E01000954</t>
  </si>
  <si>
    <t>E01000955</t>
  </si>
  <si>
    <t>E01000956</t>
  </si>
  <si>
    <t>E01000957</t>
  </si>
  <si>
    <t>E01000958</t>
  </si>
  <si>
    <t>E01000959</t>
  </si>
  <si>
    <t>E01000960</t>
  </si>
  <si>
    <t>00AGGW</t>
  </si>
  <si>
    <t>Swiss Cottage</t>
  </si>
  <si>
    <t>E01000961</t>
  </si>
  <si>
    <t>E01000962</t>
  </si>
  <si>
    <t>E01000963</t>
  </si>
  <si>
    <t>E01000964</t>
  </si>
  <si>
    <t>E01000965</t>
  </si>
  <si>
    <t>E01000966</t>
  </si>
  <si>
    <t>E01000967</t>
  </si>
  <si>
    <t>E01000968</t>
  </si>
  <si>
    <t>00AGGX</t>
  </si>
  <si>
    <t>West Hampstead</t>
  </si>
  <si>
    <t>E01000969</t>
  </si>
  <si>
    <t>E01000970</t>
  </si>
  <si>
    <t>E01000971</t>
  </si>
  <si>
    <t>E01000972</t>
  </si>
  <si>
    <t>E01000973</t>
  </si>
  <si>
    <t>E01000974</t>
  </si>
  <si>
    <t>Within Rank</t>
  </si>
  <si>
    <t>Within %</t>
  </si>
  <si>
    <t>Within 5% most deprived SOAs in England</t>
  </si>
  <si>
    <t>Within 10% most deprived SOAs in England</t>
  </si>
  <si>
    <t>Within 15% most deprived SOAs in England</t>
  </si>
  <si>
    <t>Within 20% most deprived SOAs in England</t>
  </si>
  <si>
    <t>Within 25% most deprived SOAs in England</t>
  </si>
  <si>
    <t>Within 30% most deprived SOAs in England</t>
  </si>
  <si>
    <t>Within 40% most deprived SOAs in England</t>
  </si>
  <si>
    <t>Within 50% most deprived SOAs in England</t>
  </si>
  <si>
    <t>Within 60% most deprived SOAs in England</t>
  </si>
  <si>
    <t>Within 70% most deprived SOAs in England</t>
  </si>
  <si>
    <t>Within 80% most deprived SOAs in England</t>
  </si>
  <si>
    <t>Within 90% most deprived SOAs in England</t>
  </si>
  <si>
    <t>Within 100% most deprived SOAs in England</t>
  </si>
  <si>
    <t>Minimum  LSOA ranking in Camden</t>
  </si>
  <si>
    <t>Maximum LSOA ranking in Camden</t>
  </si>
  <si>
    <t>District summary</t>
  </si>
  <si>
    <t>Extent</t>
  </si>
  <si>
    <t>Local Concentration</t>
  </si>
  <si>
    <t>In ward and LSOA sequence</t>
  </si>
  <si>
    <t>LSOA code</t>
  </si>
  <si>
    <t>% Most Deprived of LSOAs in England</t>
  </si>
  <si>
    <t>Camden LSOAs falling within % Most Deprived Ranking</t>
  </si>
  <si>
    <t>Rank in Camden (/133)</t>
  </si>
  <si>
    <t>Index of Multiple Deprivation (IMD)</t>
  </si>
  <si>
    <t>Local Authority District Summary Measures</t>
  </si>
  <si>
    <t>Camden LSOA-level Summary</t>
  </si>
  <si>
    <t>Indices of Deprivation 2015</t>
  </si>
  <si>
    <t>Published by Department for Communities and Local Government on 30 September 2015. © DCLG, 2015</t>
  </si>
  <si>
    <t>IMD 2015</t>
  </si>
  <si>
    <t>IMD 2010</t>
  </si>
  <si>
    <r>
      <t>IMD 2015</t>
    </r>
    <r>
      <rPr>
        <sz val="8"/>
        <rFont val="Tahoma"/>
        <family val="2"/>
      </rPr>
      <t xml:space="preserve"> </t>
    </r>
    <r>
      <rPr>
        <b/>
        <sz val="8"/>
        <rFont val="Tahoma"/>
        <family val="2"/>
      </rPr>
      <t>Rank in England</t>
    </r>
    <r>
      <rPr>
        <sz val="8"/>
        <rFont val="Tahoma"/>
        <family val="2"/>
      </rPr>
      <t xml:space="preserve"> 
(of 326 districts)</t>
    </r>
  </si>
  <si>
    <r>
      <t>IMD 2010</t>
    </r>
    <r>
      <rPr>
        <sz val="8"/>
        <rFont val="Tahoma"/>
        <family val="2"/>
      </rPr>
      <t xml:space="preserve"> </t>
    </r>
    <r>
      <rPr>
        <b/>
        <sz val="8"/>
        <rFont val="Tahoma"/>
        <family val="2"/>
      </rPr>
      <t>Rank in England</t>
    </r>
    <r>
      <rPr>
        <sz val="8"/>
        <rFont val="Tahoma"/>
        <family val="2"/>
      </rPr>
      <t xml:space="preserve"> 
(of 326 districts)</t>
    </r>
  </si>
  <si>
    <t>% Most Deprived Districts in England</t>
  </si>
  <si>
    <t>Rank of Average Rank</t>
  </si>
  <si>
    <t>Rank of Average Score</t>
  </si>
  <si>
    <t>Rank of proportion of LSOAs in most deprived 10% nationally</t>
  </si>
  <si>
    <t>-</t>
  </si>
  <si>
    <r>
      <t xml:space="preserve">q </t>
    </r>
    <r>
      <rPr>
        <sz val="8"/>
        <rFont val="Tahoma"/>
        <family val="2"/>
      </rPr>
      <t xml:space="preserve">Compared with IMD 2010, Camden is shown as </t>
    </r>
    <r>
      <rPr>
        <b/>
        <i/>
        <sz val="8"/>
        <rFont val="Tahoma"/>
        <family val="2"/>
      </rPr>
      <t>less deprived</t>
    </r>
    <r>
      <rPr>
        <sz val="8"/>
        <rFont val="Tahoma"/>
        <family val="2"/>
      </rPr>
      <t xml:space="preserve"> on </t>
    </r>
    <r>
      <rPr>
        <b/>
        <i/>
        <sz val="8"/>
        <rFont val="Tahoma"/>
        <family val="2"/>
      </rPr>
      <t>two</t>
    </r>
    <r>
      <rPr>
        <sz val="8"/>
        <rFont val="Tahoma"/>
        <family val="2"/>
      </rPr>
      <t xml:space="preserve"> of the summary measures in IMD 2015:</t>
    </r>
    <r>
      <rPr>
        <b/>
        <sz val="8"/>
        <rFont val="Tahoma"/>
        <family val="2"/>
      </rPr>
      <t xml:space="preserve"> average rank</t>
    </r>
    <r>
      <rPr>
        <sz val="8"/>
        <rFont val="Tahoma"/>
        <family val="2"/>
      </rPr>
      <t xml:space="preserve"> and </t>
    </r>
    <r>
      <rPr>
        <b/>
        <sz val="8"/>
        <rFont val="Tahoma"/>
        <family val="2"/>
      </rPr>
      <t>average score.</t>
    </r>
  </si>
  <si>
    <r>
      <t xml:space="preserve">q </t>
    </r>
    <r>
      <rPr>
        <sz val="8"/>
        <rFont val="Tahoma"/>
        <family val="2"/>
      </rPr>
      <t xml:space="preserve">Compared with IMD 2010, Camden is shown as </t>
    </r>
    <r>
      <rPr>
        <b/>
        <i/>
        <sz val="8"/>
        <rFont val="Tahoma"/>
        <family val="2"/>
      </rPr>
      <t>more deprived</t>
    </r>
    <r>
      <rPr>
        <sz val="8"/>
        <rFont val="Tahoma"/>
        <family val="2"/>
      </rPr>
      <t xml:space="preserve"> on </t>
    </r>
    <r>
      <rPr>
        <b/>
        <i/>
        <sz val="8"/>
        <rFont val="Tahoma"/>
        <family val="2"/>
      </rPr>
      <t>two</t>
    </r>
    <r>
      <rPr>
        <sz val="8"/>
        <rFont val="Tahoma"/>
        <family val="2"/>
      </rPr>
      <t xml:space="preserve"> of the summary measures in IMD 2015:</t>
    </r>
    <r>
      <rPr>
        <b/>
        <sz val="8"/>
        <rFont val="Tahoma"/>
        <family val="2"/>
      </rPr>
      <t xml:space="preserve"> extent</t>
    </r>
    <r>
      <rPr>
        <sz val="8"/>
        <rFont val="Tahoma"/>
        <family val="2"/>
      </rPr>
      <t xml:space="preserve"> and </t>
    </r>
    <r>
      <rPr>
        <b/>
        <sz val="8"/>
        <rFont val="Tahoma"/>
        <family val="2"/>
      </rPr>
      <t>local concentration.</t>
    </r>
  </si>
  <si>
    <r>
      <t xml:space="preserve">q </t>
    </r>
    <r>
      <rPr>
        <sz val="8"/>
        <rFont val="Tahoma"/>
        <family val="2"/>
      </rPr>
      <t xml:space="preserve">Camden </t>
    </r>
    <r>
      <rPr>
        <b/>
        <i/>
        <sz val="8"/>
        <rFont val="Tahoma"/>
        <family val="2"/>
      </rPr>
      <t xml:space="preserve">is most deprived </t>
    </r>
    <r>
      <rPr>
        <sz val="8"/>
        <rFont val="Tahoma"/>
        <family val="2"/>
      </rPr>
      <t xml:space="preserve">on the </t>
    </r>
    <r>
      <rPr>
        <b/>
        <i/>
        <sz val="8"/>
        <rFont val="Tahoma"/>
        <family val="2"/>
      </rPr>
      <t xml:space="preserve">average rank scale </t>
    </r>
    <r>
      <rPr>
        <sz val="8"/>
        <rFont val="Tahoma"/>
        <family val="2"/>
      </rPr>
      <t>where the borough ranks 69th out of 326 English districts.</t>
    </r>
  </si>
  <si>
    <t>RANK OF IMD of all LSOAs in England (/32,844)</t>
  </si>
  <si>
    <t>© Department for Communities &amp; Local Government, 30 September 2015</t>
  </si>
  <si>
    <r>
      <t>q</t>
    </r>
    <r>
      <rPr>
        <sz val="8"/>
        <rFont val="Verdana"/>
        <family val="2"/>
      </rPr>
      <t xml:space="preserve">  LA summary measures overview: Camden has seen a mixed change since 2010, i.e. less deprived by some measures and more depived in others.</t>
    </r>
  </si>
  <si>
    <t>Change in 
rank places</t>
  </si>
  <si>
    <t>IMD 2015 compared 
with IMD 2010</t>
  </si>
  <si>
    <t>Index of Multiple Deprivation 2015 Summary: Camden</t>
  </si>
  <si>
    <r>
      <t xml:space="preserve">q </t>
    </r>
    <r>
      <rPr>
        <sz val="8"/>
        <rFont val="Tahoma"/>
        <family val="2"/>
      </rPr>
      <t xml:space="preserve">Camden </t>
    </r>
    <r>
      <rPr>
        <b/>
        <i/>
        <sz val="8"/>
        <rFont val="Tahoma"/>
        <family val="2"/>
      </rPr>
      <t xml:space="preserve">does not </t>
    </r>
    <r>
      <rPr>
        <sz val="8"/>
        <rFont val="Tahoma"/>
        <family val="2"/>
      </rPr>
      <t>fall within the</t>
    </r>
    <r>
      <rPr>
        <b/>
        <sz val="8"/>
        <rFont val="Tahoma"/>
        <family val="2"/>
      </rPr>
      <t xml:space="preserve"> 20</t>
    </r>
    <r>
      <rPr>
        <b/>
        <i/>
        <sz val="8"/>
        <rFont val="Tahoma"/>
        <family val="2"/>
      </rPr>
      <t>% most deprived</t>
    </r>
    <r>
      <rPr>
        <sz val="8"/>
        <rFont val="Tahoma"/>
        <family val="2"/>
      </rPr>
      <t xml:space="preserve"> districts in England on </t>
    </r>
    <r>
      <rPr>
        <b/>
        <i/>
        <sz val="8"/>
        <rFont val="Tahoma"/>
        <family val="2"/>
      </rPr>
      <t>any</t>
    </r>
    <r>
      <rPr>
        <sz val="8"/>
        <rFont val="Tahoma"/>
        <family val="2"/>
      </rPr>
      <t xml:space="preserve"> of the five summary measures.</t>
    </r>
  </si>
  <si>
    <r>
      <t xml:space="preserve">q </t>
    </r>
    <r>
      <rPr>
        <b/>
        <sz val="8"/>
        <rFont val="Verdana"/>
        <family val="2"/>
      </rPr>
      <t>Camden has 133 Lower-level Super Output Areas (LSOAs)</t>
    </r>
    <r>
      <rPr>
        <sz val="8"/>
        <rFont val="Verdana"/>
        <family val="2"/>
      </rPr>
      <t>. These have not changed and are comparable with 2010.</t>
    </r>
  </si>
  <si>
    <r>
      <t>q</t>
    </r>
    <r>
      <rPr>
        <sz val="8"/>
        <rFont val="Verdana"/>
        <family val="2"/>
      </rPr>
      <t xml:space="preserve"> </t>
    </r>
    <r>
      <rPr>
        <b/>
        <sz val="8"/>
        <rFont val="Verdana"/>
        <family val="2"/>
      </rPr>
      <t>7 LSOAs</t>
    </r>
    <r>
      <rPr>
        <sz val="8"/>
        <rFont val="Verdana"/>
        <family val="2"/>
      </rPr>
      <t xml:space="preserve"> in Camden now fall</t>
    </r>
    <r>
      <rPr>
        <i/>
        <sz val="8"/>
        <rFont val="Verdana"/>
        <family val="2"/>
      </rPr>
      <t xml:space="preserve"> </t>
    </r>
    <r>
      <rPr>
        <b/>
        <i/>
        <sz val="8"/>
        <rFont val="Verdana"/>
        <family val="2"/>
      </rPr>
      <t xml:space="preserve">within the 10% most deprived LSOAs in England </t>
    </r>
    <r>
      <rPr>
        <sz val="8"/>
        <rFont val="Verdana"/>
        <family val="2"/>
      </rPr>
      <t>(compared to 3 in 2010)</t>
    </r>
    <r>
      <rPr>
        <b/>
        <sz val="8"/>
        <rFont val="Verdana"/>
        <family val="2"/>
      </rPr>
      <t>:</t>
    </r>
  </si>
  <si>
    <r>
      <t>Map of IMD 2015</t>
    </r>
    <r>
      <rPr>
        <b/>
        <sz val="12"/>
        <color indexed="18"/>
        <rFont val="Tahoma"/>
        <family val="2"/>
      </rPr>
      <t xml:space="preserve"> (with 2010, 2007 and 2004 shown beneath for comparison)</t>
    </r>
  </si>
  <si>
    <t>Deciles for ranks</t>
  </si>
  <si>
    <t>IDACI 
2015 
Score</t>
  </si>
  <si>
    <t>IDAOPI 
2015 
Score</t>
  </si>
  <si>
    <t>EDUCATION, SKILLS &amp; TRAINING SCORE</t>
  </si>
  <si>
    <t>LSOA</t>
  </si>
  <si>
    <t>Ward</t>
  </si>
  <si>
    <t>Rank in Eng</t>
  </si>
  <si>
    <t>Most deprived (%)</t>
  </si>
  <si>
    <r>
      <t xml:space="preserve">q </t>
    </r>
    <r>
      <rPr>
        <sz val="8"/>
        <color theme="1"/>
        <rFont val="Tahoma"/>
        <family val="2"/>
      </rPr>
      <t xml:space="preserve">Over a quarter of Camden LSOAs (36) fall </t>
    </r>
    <r>
      <rPr>
        <b/>
        <i/>
        <sz val="8"/>
        <color theme="1"/>
        <rFont val="Verdana"/>
        <family val="2"/>
      </rPr>
      <t>within the 20% most deprived LSOAs in England</t>
    </r>
    <r>
      <rPr>
        <sz val="8"/>
        <color theme="1"/>
        <rFont val="Verdana"/>
        <family val="2"/>
      </rPr>
      <t/>
    </r>
  </si>
  <si>
    <r>
      <t xml:space="preserve">q </t>
    </r>
    <r>
      <rPr>
        <sz val="8"/>
        <color theme="1"/>
        <rFont val="Verdana"/>
        <family val="2"/>
      </rPr>
      <t xml:space="preserve">55 Camden LSOAs fall </t>
    </r>
    <r>
      <rPr>
        <b/>
        <i/>
        <sz val="8"/>
        <color theme="1"/>
        <rFont val="Verdana"/>
        <family val="2"/>
      </rPr>
      <t>within the 30% most deprived LSOAs in England.</t>
    </r>
  </si>
  <si>
    <r>
      <t xml:space="preserve">    The m</t>
    </r>
    <r>
      <rPr>
        <b/>
        <i/>
        <sz val="8"/>
        <color theme="1"/>
        <rFont val="Verdana"/>
        <family val="2"/>
      </rPr>
      <t xml:space="preserve">ost deprived LSOAs in Camden </t>
    </r>
    <r>
      <rPr>
        <sz val="8"/>
        <color theme="1"/>
        <rFont val="Verdana"/>
        <family val="2"/>
      </rPr>
      <t>are</t>
    </r>
    <r>
      <rPr>
        <b/>
        <i/>
        <sz val="8"/>
        <color theme="1"/>
        <rFont val="Verdana"/>
        <family val="2"/>
      </rPr>
      <t>:</t>
    </r>
  </si>
  <si>
    <t>No. of Camden LSOAs</t>
  </si>
  <si>
    <t>IDACI 
RANK</t>
  </si>
  <si>
    <t>IDAOPI 
RANK</t>
  </si>
  <si>
    <r>
      <t xml:space="preserve">q </t>
    </r>
    <r>
      <rPr>
        <sz val="8"/>
        <rFont val="Tahoma"/>
        <family val="2"/>
      </rPr>
      <t xml:space="preserve">The </t>
    </r>
    <r>
      <rPr>
        <b/>
        <i/>
        <sz val="8"/>
        <rFont val="Tahoma"/>
        <family val="2"/>
      </rPr>
      <t>Living Enviroment</t>
    </r>
    <r>
      <rPr>
        <sz val="8"/>
        <rFont val="Tahoma"/>
        <family val="2"/>
      </rPr>
      <t xml:space="preserve"> domain has 65 LSOAs which fall within the 10% most deprived in England - nearly half of all Camden LSOAs (49%).</t>
    </r>
  </si>
  <si>
    <r>
      <t xml:space="preserve">q </t>
    </r>
    <r>
      <rPr>
        <sz val="8"/>
        <rFont val="Verdana"/>
        <family val="2"/>
      </rPr>
      <t xml:space="preserve">Camden does relatively well on the </t>
    </r>
    <r>
      <rPr>
        <b/>
        <i/>
        <sz val="8"/>
        <rFont val="Verdana"/>
        <family val="2"/>
      </rPr>
      <t>Education, Training &amp; Skills</t>
    </r>
    <r>
      <rPr>
        <sz val="8"/>
        <rFont val="Verdana"/>
        <family val="2"/>
      </rPr>
      <t xml:space="preserve"> domain, where only 7 LSOAs fall within the 30% most deprived LSOAs in England.</t>
    </r>
  </si>
  <si>
    <t>IMD 
2015
Rank in Camden</t>
  </si>
  <si>
    <t>IDACI 
2015
Rank in Camden</t>
  </si>
  <si>
    <t>IDAOPI 
2015
Rank in Camden</t>
  </si>
  <si>
    <t>No. of LSOAs within 10% most deprived LSOAs in England</t>
  </si>
  <si>
    <t>No. of LSOAs within 20% most deprived LSOAs in England</t>
  </si>
  <si>
    <t>Notes</t>
  </si>
  <si>
    <t>IMD = Index of Multiple Deprivation 2015</t>
  </si>
  <si>
    <t>IDAOPI = Income Deprivation Affecting Older People Index</t>
  </si>
  <si>
    <t>IDACI = Income Deprivation Affecting Children Index</t>
  </si>
  <si>
    <t>LB Camden</t>
  </si>
  <si>
    <t>IMD 2015 Average of LSOA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</si>
</sst>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0.0%"/>
    <numFmt numFmtId="167" formatCode="0.000"/>
    <numFmt numFmtId="168" formatCode="\+#,##0;\-#,##0"/>
  </numFmts>
  <fonts count="46" x14ac:knownFonts="1">
    <font>
      <sz val="10"/>
      <name val="Arial"/>
    </font>
    <font>
      <sz val="8"/>
      <color theme="1"/>
      <name val="Tahoma"/>
      <family val="2"/>
    </font>
    <font>
      <sz val="10"/>
      <name val="Arial"/>
      <family val="2"/>
    </font>
    <font>
      <b/>
      <sz val="12"/>
      <color indexed="18"/>
      <name val="Tahoma"/>
      <family val="2"/>
    </font>
    <font>
      <b/>
      <sz val="12"/>
      <name val="Tahoma"/>
      <family val="2"/>
    </font>
    <font>
      <b/>
      <sz val="8"/>
      <color indexed="12"/>
      <name val="Tahoma"/>
      <family val="2"/>
    </font>
    <font>
      <i/>
      <sz val="8"/>
      <name val="Tahoma"/>
      <family val="2"/>
    </font>
    <font>
      <sz val="8"/>
      <name val="Tahoma"/>
      <family val="2"/>
    </font>
    <font>
      <sz val="8"/>
      <color indexed="17"/>
      <name val="Tahoma"/>
      <family val="2"/>
    </font>
    <font>
      <sz val="8"/>
      <color indexed="12"/>
      <name val="Tahoma"/>
      <family val="2"/>
    </font>
    <font>
      <b/>
      <sz val="8"/>
      <name val="Tahoma"/>
      <family val="2"/>
    </font>
    <font>
      <sz val="8"/>
      <color indexed="57"/>
      <name val="Tahoma"/>
      <family val="2"/>
    </font>
    <font>
      <sz val="8"/>
      <color indexed="8"/>
      <name val="Tahoma"/>
      <family val="2"/>
    </font>
    <font>
      <b/>
      <sz val="8"/>
      <color indexed="8"/>
      <name val="Tahoma"/>
      <family val="2"/>
    </font>
    <font>
      <i/>
      <sz val="8"/>
      <color indexed="12"/>
      <name val="Tahoma"/>
      <family val="2"/>
    </font>
    <font>
      <b/>
      <sz val="8"/>
      <color indexed="57"/>
      <name val="Tahoma"/>
      <family val="2"/>
    </font>
    <font>
      <b/>
      <sz val="8"/>
      <color indexed="17"/>
      <name val="Tahoma"/>
      <family val="2"/>
    </font>
    <font>
      <sz val="8"/>
      <color indexed="10"/>
      <name val="Tahoma"/>
      <family val="2"/>
    </font>
    <font>
      <sz val="2"/>
      <name val="Verdana"/>
      <family val="2"/>
    </font>
    <font>
      <sz val="8"/>
      <name val="Wingdings"/>
      <charset val="2"/>
    </font>
    <font>
      <b/>
      <i/>
      <sz val="8"/>
      <name val="Tahoma"/>
      <family val="2"/>
    </font>
    <font>
      <b/>
      <sz val="14"/>
      <color indexed="18"/>
      <name val="Tahoma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b/>
      <i/>
      <sz val="8"/>
      <name val="Verdana"/>
      <family val="2"/>
    </font>
    <font>
      <i/>
      <sz val="8"/>
      <name val="Verdana"/>
      <family val="2"/>
    </font>
    <font>
      <sz val="8"/>
      <color rgb="FFFF0000"/>
      <name val="Tahoma"/>
      <family val="2"/>
    </font>
    <font>
      <b/>
      <sz val="12"/>
      <color theme="0"/>
      <name val="Tahoma"/>
      <family val="2"/>
    </font>
    <font>
      <b/>
      <sz val="12"/>
      <color theme="0"/>
      <name val="Verdana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0"/>
      <name val="Verdana"/>
      <family val="2"/>
    </font>
    <font>
      <b/>
      <sz val="8"/>
      <color theme="0"/>
      <name val="Tahoma"/>
      <family val="2"/>
    </font>
    <font>
      <sz val="8"/>
      <color theme="1"/>
      <name val="Tahoma"/>
      <family val="2"/>
    </font>
    <font>
      <sz val="8"/>
      <color rgb="FF00CC00"/>
      <name val="Tahoma"/>
      <family val="2"/>
    </font>
    <font>
      <b/>
      <sz val="10"/>
      <color theme="0"/>
      <name val="Tahoma"/>
      <family val="2"/>
    </font>
    <font>
      <sz val="8"/>
      <color theme="0"/>
      <name val="Tahoma"/>
      <family val="2"/>
    </font>
    <font>
      <i/>
      <sz val="8"/>
      <color theme="1"/>
      <name val="Tahoma"/>
      <family val="2"/>
    </font>
    <font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color theme="1"/>
      <name val="Wingdings"/>
      <charset val="2"/>
    </font>
    <font>
      <sz val="10"/>
      <color theme="1"/>
      <name val="Arial"/>
      <family val="2"/>
    </font>
    <font>
      <b/>
      <sz val="11"/>
      <color theme="0"/>
      <name val="Tahoma"/>
      <family val="2"/>
    </font>
    <font>
      <b/>
      <sz val="8"/>
      <color rgb="FF0000FF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FF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30">
    <xf numFmtId="0" fontId="0" fillId="0" borderId="0" xfId="0"/>
    <xf numFmtId="0" fontId="4" fillId="0" borderId="0" xfId="0" applyFont="1"/>
    <xf numFmtId="0" fontId="7" fillId="0" borderId="0" xfId="0" applyFont="1" applyBorder="1"/>
    <xf numFmtId="0" fontId="7" fillId="0" borderId="0" xfId="0" applyFont="1"/>
    <xf numFmtId="1" fontId="10" fillId="0" borderId="0" xfId="0" applyNumberFormat="1" applyFont="1" applyFill="1" applyAlignment="1">
      <alignment horizontal="left"/>
    </xf>
    <xf numFmtId="1" fontId="7" fillId="0" borderId="0" xfId="0" applyNumberFormat="1" applyFont="1" applyFill="1" applyAlignment="1">
      <alignment horizontal="left" wrapText="1"/>
    </xf>
    <xf numFmtId="0" fontId="5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  <xf numFmtId="1" fontId="11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7" fillId="0" borderId="0" xfId="0" applyFont="1" applyFill="1"/>
    <xf numFmtId="0" fontId="12" fillId="0" borderId="0" xfId="0" applyFont="1" applyFill="1" applyAlignment="1">
      <alignment horizontal="right" wrapText="1"/>
    </xf>
    <xf numFmtId="0" fontId="12" fillId="0" borderId="0" xfId="0" applyFont="1" applyFill="1"/>
    <xf numFmtId="2" fontId="11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 wrapText="1"/>
    </xf>
    <xf numFmtId="1" fontId="7" fillId="0" borderId="2" xfId="0" applyNumberFormat="1" applyFont="1" applyFill="1" applyBorder="1"/>
    <xf numFmtId="0" fontId="7" fillId="0" borderId="2" xfId="0" applyFont="1" applyFill="1" applyBorder="1"/>
    <xf numFmtId="0" fontId="5" fillId="0" borderId="2" xfId="0" applyFont="1" applyFill="1" applyBorder="1"/>
    <xf numFmtId="2" fontId="11" fillId="0" borderId="2" xfId="0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164" fontId="14" fillId="0" borderId="2" xfId="0" applyNumberFormat="1" applyFont="1" applyFill="1" applyBorder="1" applyAlignment="1">
      <alignment horizontal="right"/>
    </xf>
    <xf numFmtId="2" fontId="8" fillId="0" borderId="2" xfId="0" applyNumberFormat="1" applyFont="1" applyFill="1" applyBorder="1" applyAlignment="1">
      <alignment horizontal="right"/>
    </xf>
    <xf numFmtId="1" fontId="7" fillId="0" borderId="3" xfId="0" applyNumberFormat="1" applyFont="1" applyFill="1" applyBorder="1"/>
    <xf numFmtId="0" fontId="7" fillId="0" borderId="3" xfId="0" applyFont="1" applyFill="1" applyBorder="1"/>
    <xf numFmtId="0" fontId="5" fillId="0" borderId="3" xfId="0" applyFont="1" applyFill="1" applyBorder="1"/>
    <xf numFmtId="2" fontId="11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164" fontId="14" fillId="0" borderId="3" xfId="0" applyNumberFormat="1" applyFont="1" applyFill="1" applyBorder="1" applyAlignment="1">
      <alignment horizontal="right"/>
    </xf>
    <xf numFmtId="2" fontId="8" fillId="0" borderId="3" xfId="0" applyNumberFormat="1" applyFont="1" applyFill="1" applyBorder="1" applyAlignment="1">
      <alignment horizontal="right"/>
    </xf>
    <xf numFmtId="1" fontId="7" fillId="0" borderId="4" xfId="0" applyNumberFormat="1" applyFont="1" applyFill="1" applyBorder="1"/>
    <xf numFmtId="0" fontId="7" fillId="0" borderId="4" xfId="0" applyFont="1" applyFill="1" applyBorder="1"/>
    <xf numFmtId="0" fontId="5" fillId="0" borderId="4" xfId="0" applyFont="1" applyFill="1" applyBorder="1"/>
    <xf numFmtId="2" fontId="11" fillId="0" borderId="4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164" fontId="14" fillId="0" borderId="4" xfId="0" applyNumberFormat="1" applyFont="1" applyFill="1" applyBorder="1" applyAlignment="1">
      <alignment horizontal="right"/>
    </xf>
    <xf numFmtId="2" fontId="8" fillId="0" borderId="4" xfId="0" applyNumberFormat="1" applyFont="1" applyFill="1" applyBorder="1" applyAlignment="1">
      <alignment horizontal="right"/>
    </xf>
    <xf numFmtId="1" fontId="7" fillId="0" borderId="5" xfId="0" applyNumberFormat="1" applyFont="1" applyFill="1" applyBorder="1"/>
    <xf numFmtId="0" fontId="7" fillId="0" borderId="5" xfId="0" applyFont="1" applyFill="1" applyBorder="1"/>
    <xf numFmtId="0" fontId="5" fillId="0" borderId="5" xfId="0" applyFont="1" applyFill="1" applyBorder="1"/>
    <xf numFmtId="2" fontId="11" fillId="0" borderId="5" xfId="0" applyNumberFormat="1" applyFont="1" applyFill="1" applyBorder="1" applyAlignment="1">
      <alignment horizontal="right"/>
    </xf>
    <xf numFmtId="3" fontId="9" fillId="0" borderId="5" xfId="0" applyNumberFormat="1" applyFont="1" applyFill="1" applyBorder="1" applyAlignment="1">
      <alignment horizontal="right"/>
    </xf>
    <xf numFmtId="164" fontId="14" fillId="0" borderId="5" xfId="0" applyNumberFormat="1" applyFont="1" applyFill="1" applyBorder="1" applyAlignment="1">
      <alignment horizontal="right"/>
    </xf>
    <xf numFmtId="2" fontId="8" fillId="0" borderId="5" xfId="0" applyNumberFormat="1" applyFont="1" applyFill="1" applyBorder="1" applyAlignment="1">
      <alignment horizontal="right"/>
    </xf>
    <xf numFmtId="1" fontId="7" fillId="0" borderId="0" xfId="0" applyNumberFormat="1" applyFont="1" applyFill="1" applyBorder="1"/>
    <xf numFmtId="0" fontId="7" fillId="0" borderId="0" xfId="0" applyFont="1" applyFill="1" applyBorder="1"/>
    <xf numFmtId="0" fontId="5" fillId="0" borderId="0" xfId="0" applyFont="1" applyFill="1" applyBorder="1"/>
    <xf numFmtId="2" fontId="11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2" fontId="8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164" fontId="7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/>
    <xf numFmtId="164" fontId="10" fillId="2" borderId="0" xfId="0" applyNumberFormat="1" applyFont="1" applyFill="1" applyBorder="1" applyAlignment="1">
      <alignment horizontal="center"/>
    </xf>
    <xf numFmtId="1" fontId="10" fillId="2" borderId="0" xfId="0" applyNumberFormat="1" applyFont="1" applyFill="1" applyBorder="1"/>
    <xf numFmtId="1" fontId="5" fillId="2" borderId="0" xfId="0" applyNumberFormat="1" applyFont="1" applyFill="1" applyBorder="1"/>
    <xf numFmtId="0" fontId="10" fillId="2" borderId="0" xfId="0" applyFont="1" applyFill="1" applyBorder="1"/>
    <xf numFmtId="0" fontId="5" fillId="2" borderId="0" xfId="0" applyFont="1" applyFill="1" applyBorder="1"/>
    <xf numFmtId="2" fontId="15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2" fontId="16" fillId="2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3" fontId="9" fillId="3" borderId="0" xfId="0" applyNumberFormat="1" applyFont="1" applyFill="1" applyBorder="1" applyAlignment="1">
      <alignment horizontal="right"/>
    </xf>
    <xf numFmtId="1" fontId="7" fillId="0" borderId="0" xfId="0" applyNumberFormat="1" applyFont="1" applyFill="1"/>
    <xf numFmtId="0" fontId="5" fillId="0" borderId="0" xfId="0" applyFont="1" applyFill="1"/>
    <xf numFmtId="2" fontId="8" fillId="0" borderId="0" xfId="0" applyNumberFormat="1" applyFont="1" applyFill="1" applyAlignment="1">
      <alignment horizontal="right"/>
    </xf>
    <xf numFmtId="1" fontId="7" fillId="0" borderId="6" xfId="0" applyNumberFormat="1" applyFont="1" applyFill="1" applyBorder="1"/>
    <xf numFmtId="1" fontId="9" fillId="0" borderId="6" xfId="0" applyNumberFormat="1" applyFont="1" applyFill="1" applyBorder="1"/>
    <xf numFmtId="0" fontId="7" fillId="0" borderId="6" xfId="0" applyFont="1" applyFill="1" applyBorder="1"/>
    <xf numFmtId="0" fontId="5" fillId="0" borderId="6" xfId="0" applyFont="1" applyFill="1" applyBorder="1"/>
    <xf numFmtId="2" fontId="11" fillId="0" borderId="6" xfId="0" applyNumberFormat="1" applyFont="1" applyFill="1" applyBorder="1" applyAlignment="1">
      <alignment horizontal="right"/>
    </xf>
    <xf numFmtId="3" fontId="9" fillId="0" borderId="6" xfId="0" applyNumberFormat="1" applyFont="1" applyFill="1" applyBorder="1" applyAlignment="1">
      <alignment horizontal="right"/>
    </xf>
    <xf numFmtId="2" fontId="8" fillId="0" borderId="6" xfId="0" applyNumberFormat="1" applyFont="1" applyFill="1" applyBorder="1" applyAlignment="1">
      <alignment horizontal="right"/>
    </xf>
    <xf numFmtId="166" fontId="9" fillId="0" borderId="0" xfId="1" applyNumberFormat="1" applyFont="1" applyFill="1" applyAlignment="1">
      <alignment horizontal="right"/>
    </xf>
    <xf numFmtId="0" fontId="7" fillId="0" borderId="7" xfId="0" applyFont="1" applyBorder="1" applyAlignment="1">
      <alignment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9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right" wrapText="1"/>
    </xf>
    <xf numFmtId="0" fontId="17" fillId="0" borderId="0" xfId="0" applyFont="1"/>
    <xf numFmtId="3" fontId="12" fillId="0" borderId="8" xfId="0" applyNumberFormat="1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left" wrapText="1"/>
    </xf>
    <xf numFmtId="3" fontId="9" fillId="0" borderId="8" xfId="0" applyNumberFormat="1" applyFont="1" applyFill="1" applyBorder="1" applyAlignment="1">
      <alignment horizontal="right"/>
    </xf>
    <xf numFmtId="2" fontId="11" fillId="0" borderId="8" xfId="0" applyNumberFormat="1" applyFont="1" applyFill="1" applyBorder="1" applyAlignment="1">
      <alignment horizontal="right" wrapText="1"/>
    </xf>
    <xf numFmtId="3" fontId="9" fillId="0" borderId="8" xfId="0" applyNumberFormat="1" applyFont="1" applyFill="1" applyBorder="1" applyAlignment="1">
      <alignment horizontal="right" wrapText="1"/>
    </xf>
    <xf numFmtId="2" fontId="11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left" wrapText="1"/>
    </xf>
    <xf numFmtId="0" fontId="0" fillId="0" borderId="0" xfId="0" applyBorder="1"/>
    <xf numFmtId="10" fontId="9" fillId="0" borderId="0" xfId="1" applyNumberFormat="1" applyFont="1" applyFill="1" applyAlignment="1">
      <alignment horizontal="right"/>
    </xf>
    <xf numFmtId="0" fontId="19" fillId="0" borderId="0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0" fillId="0" borderId="7" xfId="0" applyBorder="1"/>
    <xf numFmtId="0" fontId="5" fillId="0" borderId="0" xfId="0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" wrapText="1"/>
    </xf>
    <xf numFmtId="2" fontId="7" fillId="0" borderId="14" xfId="0" applyNumberFormat="1" applyFont="1" applyFill="1" applyBorder="1" applyAlignment="1">
      <alignment horizontal="right" wrapText="1"/>
    </xf>
    <xf numFmtId="0" fontId="28" fillId="0" borderId="0" xfId="0" applyFont="1"/>
    <xf numFmtId="0" fontId="7" fillId="0" borderId="7" xfId="0" applyFont="1" applyBorder="1" applyAlignment="1">
      <alignment horizontal="left"/>
    </xf>
    <xf numFmtId="0" fontId="29" fillId="5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6" xfId="0" applyFont="1" applyBorder="1"/>
    <xf numFmtId="0" fontId="7" fillId="0" borderId="0" xfId="0" applyFont="1" applyAlignment="1">
      <alignment horizontal="right"/>
    </xf>
    <xf numFmtId="0" fontId="6" fillId="0" borderId="7" xfId="0" applyFont="1" applyBorder="1"/>
    <xf numFmtId="0" fontId="30" fillId="5" borderId="0" xfId="0" applyFont="1" applyFill="1" applyBorder="1"/>
    <xf numFmtId="0" fontId="31" fillId="5" borderId="0" xfId="0" applyFont="1" applyFill="1" applyBorder="1"/>
    <xf numFmtId="0" fontId="18" fillId="0" borderId="16" xfId="0" applyFont="1" applyBorder="1" applyAlignment="1">
      <alignment horizontal="left" indent="5"/>
    </xf>
    <xf numFmtId="0" fontId="0" fillId="0" borderId="16" xfId="0" applyBorder="1"/>
    <xf numFmtId="0" fontId="10" fillId="0" borderId="7" xfId="0" applyFont="1" applyBorder="1" applyAlignment="1">
      <alignment wrapText="1"/>
    </xf>
    <xf numFmtId="0" fontId="10" fillId="0" borderId="0" xfId="0" applyFont="1" applyAlignment="1">
      <alignment wrapText="1"/>
    </xf>
    <xf numFmtId="0" fontId="33" fillId="5" borderId="9" xfId="0" applyFont="1" applyFill="1" applyBorder="1" applyAlignment="1">
      <alignment horizontal="left"/>
    </xf>
    <xf numFmtId="0" fontId="31" fillId="5" borderId="9" xfId="0" applyFont="1" applyFill="1" applyBorder="1"/>
    <xf numFmtId="0" fontId="33" fillId="5" borderId="0" xfId="0" applyFont="1" applyFill="1" applyAlignment="1">
      <alignment horizontal="left"/>
    </xf>
    <xf numFmtId="0" fontId="31" fillId="5" borderId="0" xfId="0" applyFont="1" applyFill="1"/>
    <xf numFmtId="0" fontId="7" fillId="0" borderId="7" xfId="0" applyFont="1" applyBorder="1" applyAlignment="1">
      <alignment horizontal="right" wrapText="1"/>
    </xf>
    <xf numFmtId="0" fontId="7" fillId="0" borderId="0" xfId="0" applyFont="1" applyFill="1" applyAlignment="1">
      <alignment horizontal="left"/>
    </xf>
    <xf numFmtId="0" fontId="29" fillId="5" borderId="0" xfId="0" applyFont="1" applyFill="1" applyAlignment="1">
      <alignment horizontal="left"/>
    </xf>
    <xf numFmtId="2" fontId="29" fillId="5" borderId="0" xfId="0" applyNumberFormat="1" applyFont="1" applyFill="1" applyAlignment="1">
      <alignment horizontal="right"/>
    </xf>
    <xf numFmtId="0" fontId="29" fillId="5" borderId="0" xfId="0" applyFont="1" applyFill="1" applyAlignment="1">
      <alignment horizontal="right"/>
    </xf>
    <xf numFmtId="0" fontId="34" fillId="5" borderId="1" xfId="0" applyFont="1" applyFill="1" applyBorder="1" applyAlignment="1">
      <alignment horizontal="left"/>
    </xf>
    <xf numFmtId="0" fontId="34" fillId="5" borderId="0" xfId="0" applyFont="1" applyFill="1" applyAlignment="1">
      <alignment horizontal="right"/>
    </xf>
    <xf numFmtId="0" fontId="29" fillId="5" borderId="0" xfId="0" applyFont="1" applyFill="1"/>
    <xf numFmtId="0" fontId="36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168" fontId="36" fillId="0" borderId="0" xfId="0" applyNumberFormat="1" applyFont="1" applyFill="1" applyAlignment="1"/>
    <xf numFmtId="168" fontId="7" fillId="0" borderId="0" xfId="0" applyNumberFormat="1" applyFont="1" applyFill="1" applyAlignment="1"/>
    <xf numFmtId="168" fontId="28" fillId="0" borderId="0" xfId="0" applyNumberFormat="1" applyFont="1" applyFill="1" applyAlignment="1"/>
    <xf numFmtId="0" fontId="10" fillId="6" borderId="19" xfId="0" applyFont="1" applyFill="1" applyBorder="1" applyAlignment="1">
      <alignment horizontal="right" wrapText="1"/>
    </xf>
    <xf numFmtId="0" fontId="10" fillId="6" borderId="20" xfId="0" applyFont="1" applyFill="1" applyBorder="1" applyAlignment="1">
      <alignment horizontal="right" wrapText="1"/>
    </xf>
    <xf numFmtId="0" fontId="7" fillId="6" borderId="21" xfId="0" applyFont="1" applyFill="1" applyBorder="1" applyAlignment="1">
      <alignment wrapText="1"/>
    </xf>
    <xf numFmtId="0" fontId="7" fillId="6" borderId="22" xfId="0" applyFont="1" applyFill="1" applyBorder="1" applyAlignment="1">
      <alignment horizontal="right" wrapText="1"/>
    </xf>
    <xf numFmtId="0" fontId="7" fillId="6" borderId="23" xfId="0" applyFont="1" applyFill="1" applyBorder="1" applyAlignment="1">
      <alignment wrapText="1"/>
    </xf>
    <xf numFmtId="166" fontId="6" fillId="6" borderId="24" xfId="0" applyNumberFormat="1" applyFont="1" applyFill="1" applyBorder="1" applyAlignment="1">
      <alignment horizontal="right"/>
    </xf>
    <xf numFmtId="0" fontId="10" fillId="7" borderId="19" xfId="0" applyFont="1" applyFill="1" applyBorder="1" applyAlignment="1">
      <alignment horizontal="right" wrapText="1"/>
    </xf>
    <xf numFmtId="0" fontId="10" fillId="7" borderId="20" xfId="0" applyFont="1" applyFill="1" applyBorder="1" applyAlignment="1">
      <alignment horizontal="right" wrapText="1"/>
    </xf>
    <xf numFmtId="0" fontId="7" fillId="7" borderId="22" xfId="0" applyFont="1" applyFill="1" applyBorder="1" applyAlignment="1">
      <alignment horizontal="right" wrapText="1"/>
    </xf>
    <xf numFmtId="166" fontId="6" fillId="7" borderId="24" xfId="0" applyNumberFormat="1" applyFont="1" applyFill="1" applyBorder="1" applyAlignment="1">
      <alignment horizontal="right"/>
    </xf>
    <xf numFmtId="0" fontId="7" fillId="7" borderId="21" xfId="0" applyFont="1" applyFill="1" applyBorder="1" applyAlignment="1">
      <alignment horizontal="right" wrapText="1"/>
    </xf>
    <xf numFmtId="0" fontId="7" fillId="7" borderId="23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3" fontId="7" fillId="0" borderId="0" xfId="0" applyNumberFormat="1" applyFont="1"/>
    <xf numFmtId="164" fontId="7" fillId="0" borderId="0" xfId="0" applyNumberFormat="1" applyFont="1"/>
    <xf numFmtId="1" fontId="7" fillId="0" borderId="7" xfId="0" applyNumberFormat="1" applyFont="1" applyFill="1" applyBorder="1" applyAlignment="1">
      <alignment horizontal="center" wrapText="1"/>
    </xf>
    <xf numFmtId="1" fontId="7" fillId="0" borderId="7" xfId="0" applyNumberFormat="1" applyFont="1" applyFill="1" applyBorder="1" applyAlignment="1">
      <alignment wrapText="1"/>
    </xf>
    <xf numFmtId="1" fontId="10" fillId="0" borderId="7" xfId="0" applyNumberFormat="1" applyFont="1" applyFill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2" fontId="11" fillId="0" borderId="7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2" fontId="8" fillId="0" borderId="7" xfId="0" applyNumberFormat="1" applyFont="1" applyFill="1" applyBorder="1" applyAlignment="1">
      <alignment horizontal="right" wrapText="1"/>
    </xf>
    <xf numFmtId="1" fontId="37" fillId="5" borderId="0" xfId="0" applyNumberFormat="1" applyFont="1" applyFill="1" applyBorder="1"/>
    <xf numFmtId="1" fontId="38" fillId="5" borderId="0" xfId="0" applyNumberFormat="1" applyFont="1" applyFill="1" applyBorder="1"/>
    <xf numFmtId="0" fontId="38" fillId="5" borderId="0" xfId="0" applyFont="1" applyFill="1" applyBorder="1"/>
    <xf numFmtId="0" fontId="34" fillId="5" borderId="0" xfId="0" applyFont="1" applyFill="1" applyBorder="1"/>
    <xf numFmtId="2" fontId="38" fillId="5" borderId="0" xfId="0" applyNumberFormat="1" applyFont="1" applyFill="1" applyBorder="1" applyAlignment="1">
      <alignment horizontal="right"/>
    </xf>
    <xf numFmtId="3" fontId="38" fillId="5" borderId="0" xfId="0" applyNumberFormat="1" applyFont="1" applyFill="1" applyBorder="1" applyAlignment="1">
      <alignment horizontal="right"/>
    </xf>
    <xf numFmtId="2" fontId="28" fillId="0" borderId="1" xfId="0" applyNumberFormat="1" applyFont="1" applyBorder="1" applyAlignment="1">
      <alignment horizontal="right"/>
    </xf>
    <xf numFmtId="0" fontId="28" fillId="0" borderId="0" xfId="0" applyFont="1" applyBorder="1"/>
    <xf numFmtId="0" fontId="39" fillId="0" borderId="1" xfId="0" applyFont="1" applyBorder="1" applyAlignment="1">
      <alignment horizontal="left"/>
    </xf>
    <xf numFmtId="0" fontId="35" fillId="0" borderId="1" xfId="0" applyFont="1" applyBorder="1" applyAlignment="1">
      <alignment horizontal="left"/>
    </xf>
    <xf numFmtId="2" fontId="35" fillId="0" borderId="1" xfId="0" applyNumberFormat="1" applyFont="1" applyBorder="1" applyAlignment="1">
      <alignment horizontal="right"/>
    </xf>
    <xf numFmtId="0" fontId="35" fillId="0" borderId="1" xfId="0" applyFont="1" applyBorder="1" applyAlignment="1">
      <alignment horizontal="right"/>
    </xf>
    <xf numFmtId="0" fontId="42" fillId="0" borderId="0" xfId="0" applyFont="1" applyAlignment="1">
      <alignment horizontal="left"/>
    </xf>
    <xf numFmtId="0" fontId="43" fillId="0" borderId="0" xfId="0" applyFont="1"/>
    <xf numFmtId="0" fontId="44" fillId="5" borderId="0" xfId="0" applyFont="1" applyFill="1"/>
    <xf numFmtId="0" fontId="7" fillId="0" borderId="7" xfId="0" applyFont="1" applyBorder="1"/>
    <xf numFmtId="164" fontId="7" fillId="0" borderId="7" xfId="0" applyNumberFormat="1" applyFont="1" applyBorder="1"/>
    <xf numFmtId="0" fontId="10" fillId="0" borderId="7" xfId="0" applyFont="1" applyBorder="1"/>
    <xf numFmtId="0" fontId="34" fillId="5" borderId="0" xfId="0" applyFont="1" applyFill="1" applyBorder="1" applyAlignment="1">
      <alignment horizontal="left"/>
    </xf>
    <xf numFmtId="2" fontId="34" fillId="5" borderId="0" xfId="0" applyNumberFormat="1" applyFont="1" applyFill="1" applyBorder="1" applyAlignment="1">
      <alignment horizontal="right"/>
    </xf>
    <xf numFmtId="0" fontId="34" fillId="5" borderId="0" xfId="0" applyFont="1" applyFill="1" applyBorder="1" applyAlignment="1">
      <alignment horizontal="right"/>
    </xf>
    <xf numFmtId="2" fontId="16" fillId="0" borderId="0" xfId="0" applyNumberFormat="1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0" fillId="0" borderId="0" xfId="0" applyFont="1" applyBorder="1"/>
    <xf numFmtId="0" fontId="7" fillId="0" borderId="14" xfId="0" applyFont="1" applyBorder="1" applyAlignment="1">
      <alignment horizontal="right" wrapText="1"/>
    </xf>
    <xf numFmtId="0" fontId="22" fillId="0" borderId="18" xfId="0" applyFont="1" applyBorder="1" applyAlignment="1">
      <alignment horizontal="center" wrapText="1"/>
    </xf>
    <xf numFmtId="0" fontId="22" fillId="0" borderId="12" xfId="0" applyFont="1" applyBorder="1" applyAlignment="1">
      <alignment horizontal="center" wrapText="1"/>
    </xf>
    <xf numFmtId="0" fontId="7" fillId="0" borderId="11" xfId="0" applyFont="1" applyBorder="1" applyAlignment="1">
      <alignment horizontal="right" indent="2"/>
    </xf>
    <xf numFmtId="0" fontId="7" fillId="0" borderId="11" xfId="0" applyFont="1" applyBorder="1" applyAlignment="1">
      <alignment horizontal="right"/>
    </xf>
    <xf numFmtId="0" fontId="7" fillId="0" borderId="0" xfId="0" applyFont="1" applyAlignment="1">
      <alignment horizontal="right" indent="2"/>
    </xf>
    <xf numFmtId="0" fontId="7" fillId="0" borderId="7" xfId="0" applyFont="1" applyBorder="1" applyAlignment="1">
      <alignment horizontal="right" indent="2"/>
    </xf>
    <xf numFmtId="3" fontId="7" fillId="0" borderId="7" xfId="0" applyNumberFormat="1" applyFont="1" applyBorder="1"/>
    <xf numFmtId="165" fontId="6" fillId="0" borderId="0" xfId="0" applyNumberFormat="1" applyFont="1"/>
    <xf numFmtId="165" fontId="6" fillId="0" borderId="7" xfId="0" applyNumberFormat="1" applyFont="1" applyBorder="1"/>
    <xf numFmtId="2" fontId="7" fillId="0" borderId="15" xfId="0" applyNumberFormat="1" applyFont="1" applyFill="1" applyBorder="1" applyAlignment="1">
      <alignment horizontal="right" wrapText="1"/>
    </xf>
    <xf numFmtId="2" fontId="7" fillId="0" borderId="10" xfId="0" applyNumberFormat="1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2" fontId="7" fillId="0" borderId="27" xfId="0" applyNumberFormat="1" applyFont="1" applyBorder="1" applyAlignment="1">
      <alignment horizontal="right"/>
    </xf>
    <xf numFmtId="0" fontId="7" fillId="0" borderId="28" xfId="0" applyFont="1" applyBorder="1" applyAlignment="1">
      <alignment horizontal="right"/>
    </xf>
    <xf numFmtId="0" fontId="7" fillId="0" borderId="11" xfId="0" applyFont="1" applyBorder="1" applyAlignment="1"/>
    <xf numFmtId="0" fontId="7" fillId="0" borderId="11" xfId="0" applyFont="1" applyBorder="1" applyAlignment="1">
      <alignment horizontal="right" indent="4"/>
    </xf>
    <xf numFmtId="9" fontId="5" fillId="2" borderId="0" xfId="1" applyFont="1" applyFill="1" applyBorder="1" applyAlignment="1">
      <alignment horizontal="right"/>
    </xf>
    <xf numFmtId="0" fontId="40" fillId="0" borderId="0" xfId="0" applyFont="1" applyAlignment="1"/>
    <xf numFmtId="3" fontId="9" fillId="8" borderId="0" xfId="0" applyNumberFormat="1" applyFont="1" applyFill="1" applyBorder="1" applyAlignment="1">
      <alignment horizontal="right"/>
    </xf>
    <xf numFmtId="167" fontId="16" fillId="2" borderId="0" xfId="0" applyNumberFormat="1" applyFont="1" applyFill="1" applyBorder="1" applyAlignment="1">
      <alignment horizontal="right"/>
    </xf>
    <xf numFmtId="0" fontId="10" fillId="0" borderId="15" xfId="0" applyFont="1" applyFill="1" applyBorder="1" applyAlignment="1">
      <alignment horizontal="left" wrapText="1"/>
    </xf>
    <xf numFmtId="2" fontId="7" fillId="0" borderId="10" xfId="0" applyNumberFormat="1" applyFont="1" applyFill="1" applyBorder="1" applyAlignment="1">
      <alignment horizontal="right" vertical="center"/>
    </xf>
    <xf numFmtId="2" fontId="7" fillId="0" borderId="27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indent="1"/>
    </xf>
    <xf numFmtId="0" fontId="7" fillId="0" borderId="11" xfId="0" applyFont="1" applyBorder="1"/>
    <xf numFmtId="2" fontId="7" fillId="0" borderId="11" xfId="0" applyNumberFormat="1" applyFont="1" applyBorder="1"/>
    <xf numFmtId="2" fontId="7" fillId="0" borderId="0" xfId="0" applyNumberFormat="1" applyFont="1" applyBorder="1"/>
    <xf numFmtId="0" fontId="10" fillId="0" borderId="0" xfId="0" applyFont="1"/>
    <xf numFmtId="0" fontId="10" fillId="6" borderId="12" xfId="0" applyFont="1" applyFill="1" applyBorder="1" applyAlignment="1">
      <alignment horizontal="center" wrapText="1"/>
    </xf>
    <xf numFmtId="0" fontId="32" fillId="6" borderId="18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 wrapText="1"/>
    </xf>
    <xf numFmtId="0" fontId="32" fillId="7" borderId="18" xfId="0" applyFont="1" applyFill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3" fontId="13" fillId="0" borderId="8" xfId="0" applyNumberFormat="1" applyFont="1" applyFill="1" applyBorder="1" applyAlignment="1">
      <alignment horizontal="left" wrapText="1"/>
    </xf>
    <xf numFmtId="0" fontId="13" fillId="0" borderId="8" xfId="0" applyFont="1" applyFill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9" fillId="0" borderId="8" xfId="0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right" wrapText="1"/>
    </xf>
    <xf numFmtId="0" fontId="23" fillId="0" borderId="8" xfId="0" applyFont="1" applyBorder="1" applyAlignment="1"/>
    <xf numFmtId="0" fontId="45" fillId="0" borderId="17" xfId="0" applyFont="1" applyFill="1" applyBorder="1" applyAlignment="1">
      <alignment horizontal="center" wrapText="1"/>
    </xf>
    <xf numFmtId="0" fontId="0" fillId="0" borderId="25" xfId="0" applyBorder="1" applyAlignment="1">
      <alignment wrapText="1"/>
    </xf>
    <xf numFmtId="3" fontId="12" fillId="0" borderId="8" xfId="0" applyNumberFormat="1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3" fontId="12" fillId="4" borderId="8" xfId="0" applyNumberFormat="1" applyFont="1" applyFill="1" applyBorder="1" applyAlignment="1">
      <alignment horizontal="center" wrapText="1"/>
    </xf>
    <xf numFmtId="0" fontId="12" fillId="4" borderId="8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3" fontId="12" fillId="0" borderId="8" xfId="0" applyNumberFormat="1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right" wrapText="1"/>
    </xf>
    <xf numFmtId="0" fontId="13" fillId="0" borderId="8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2" fontId="11" fillId="0" borderId="1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7" xfId="0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CC99FF"/>
      <color rgb="FF0000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86</xdr:row>
      <xdr:rowOff>47625</xdr:rowOff>
    </xdr:from>
    <xdr:to>
      <xdr:col>12</xdr:col>
      <xdr:colOff>266700</xdr:colOff>
      <xdr:row>126</xdr:row>
      <xdr:rowOff>114300</xdr:rowOff>
    </xdr:to>
    <xdr:pic>
      <xdr:nvPicPr>
        <xdr:cNvPr id="1053" name="Picture 1" descr="IMD2007 Rank SOAs in 30% most Depriv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8" t="8289" r="28572" b="30659"/>
        <a:stretch>
          <a:fillRect/>
        </a:stretch>
      </xdr:blipFill>
      <xdr:spPr bwMode="auto">
        <a:xfrm>
          <a:off x="0" y="11610975"/>
          <a:ext cx="8610600" cy="540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124</xdr:row>
      <xdr:rowOff>9525</xdr:rowOff>
    </xdr:from>
    <xdr:to>
      <xdr:col>12</xdr:col>
      <xdr:colOff>285750</xdr:colOff>
      <xdr:row>164</xdr:row>
      <xdr:rowOff>66675</xdr:rowOff>
    </xdr:to>
    <xdr:pic>
      <xdr:nvPicPr>
        <xdr:cNvPr id="1054" name="Picture 3" descr="IMD2004 Rank SOAs in 30% most Deprived A4 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4" t="11964" r="1070" b="1637"/>
        <a:stretch>
          <a:fillRect/>
        </a:stretch>
      </xdr:blipFill>
      <xdr:spPr bwMode="auto">
        <a:xfrm>
          <a:off x="57150" y="11306175"/>
          <a:ext cx="8572500" cy="539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46</xdr:row>
      <xdr:rowOff>0</xdr:rowOff>
    </xdr:from>
    <xdr:to>
      <xdr:col>12</xdr:col>
      <xdr:colOff>295275</xdr:colOff>
      <xdr:row>86</xdr:row>
      <xdr:rowOff>66675</xdr:rowOff>
    </xdr:to>
    <xdr:pic>
      <xdr:nvPicPr>
        <xdr:cNvPr id="1055" name="Picture 10" descr="IMD 2010 Within 30% Most Deprive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4" t="11964" r="981" b="1764"/>
        <a:stretch>
          <a:fillRect/>
        </a:stretch>
      </xdr:blipFill>
      <xdr:spPr bwMode="auto">
        <a:xfrm>
          <a:off x="19050" y="6229350"/>
          <a:ext cx="8620125" cy="540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</xdr:row>
      <xdr:rowOff>38959</xdr:rowOff>
    </xdr:from>
    <xdr:to>
      <xdr:col>12</xdr:col>
      <xdr:colOff>251865</xdr:colOff>
      <xdr:row>45</xdr:row>
      <xdr:rowOff>114300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0" t="2816" r="1894" b="1990"/>
        <a:stretch/>
      </xdr:blipFill>
      <xdr:spPr>
        <a:xfrm>
          <a:off x="66675" y="267559"/>
          <a:ext cx="8529090" cy="5942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tabSelected="1" zoomScaleNormal="100" workbookViewId="0">
      <selection activeCell="E24" sqref="E24"/>
    </sheetView>
  </sheetViews>
  <sheetFormatPr defaultRowHeight="12.75" x14ac:dyDescent="0.2"/>
  <cols>
    <col min="1" max="1" width="51.7109375" customWidth="1"/>
    <col min="2" max="5" width="13.7109375" customWidth="1"/>
    <col min="6" max="7" width="11.7109375" customWidth="1"/>
    <col min="9" max="9" width="2.7109375" bestFit="1" customWidth="1"/>
  </cols>
  <sheetData>
    <row r="1" spans="1:9" ht="15" x14ac:dyDescent="0.2">
      <c r="A1" s="104" t="s">
        <v>248</v>
      </c>
      <c r="B1" s="104"/>
      <c r="C1" s="105"/>
      <c r="D1" s="105"/>
      <c r="E1" s="105"/>
      <c r="F1" s="105"/>
      <c r="G1" s="105"/>
    </row>
    <row r="2" spans="1:9" x14ac:dyDescent="0.2">
      <c r="A2" s="103" t="s">
        <v>230</v>
      </c>
      <c r="B2" s="103"/>
      <c r="C2" s="92"/>
      <c r="D2" s="92"/>
      <c r="E2" s="92"/>
      <c r="F2" s="92"/>
      <c r="G2" s="92"/>
    </row>
    <row r="3" spans="1:9" x14ac:dyDescent="0.2">
      <c r="A3" s="103"/>
      <c r="B3" s="203" t="s">
        <v>231</v>
      </c>
      <c r="C3" s="204"/>
      <c r="D3" s="205" t="s">
        <v>232</v>
      </c>
      <c r="E3" s="206"/>
      <c r="F3" s="92"/>
      <c r="G3" s="92"/>
    </row>
    <row r="4" spans="1:9" ht="42.75" x14ac:dyDescent="0.2">
      <c r="A4" s="108" t="s">
        <v>218</v>
      </c>
      <c r="B4" s="127" t="s">
        <v>233</v>
      </c>
      <c r="C4" s="128" t="s">
        <v>235</v>
      </c>
      <c r="D4" s="133" t="s">
        <v>234</v>
      </c>
      <c r="E4" s="134" t="s">
        <v>235</v>
      </c>
      <c r="F4" s="207" t="s">
        <v>247</v>
      </c>
      <c r="G4" s="208"/>
    </row>
    <row r="5" spans="1:9" ht="21.75" x14ac:dyDescent="0.2">
      <c r="A5" s="75"/>
      <c r="B5" s="129"/>
      <c r="C5" s="130"/>
      <c r="D5" s="137"/>
      <c r="E5" s="135"/>
      <c r="F5" s="114" t="s">
        <v>246</v>
      </c>
      <c r="G5" s="95"/>
      <c r="H5" s="79"/>
    </row>
    <row r="6" spans="1:9" x14ac:dyDescent="0.2">
      <c r="A6" s="109" t="s">
        <v>236</v>
      </c>
      <c r="B6" s="131">
        <v>69</v>
      </c>
      <c r="C6" s="132">
        <f>B6/326</f>
        <v>0.21165644171779141</v>
      </c>
      <c r="D6" s="138">
        <v>55</v>
      </c>
      <c r="E6" s="136">
        <f>D6/326</f>
        <v>0.16871165644171779</v>
      </c>
      <c r="F6" s="124">
        <f>D6-B6</f>
        <v>-14</v>
      </c>
      <c r="G6" s="122" t="str">
        <f>IF(F6&lt;0,"Less deprived","More deprived")</f>
        <v>Less deprived</v>
      </c>
      <c r="I6" s="80"/>
    </row>
    <row r="7" spans="1:9" x14ac:dyDescent="0.2">
      <c r="A7" s="109" t="s">
        <v>237</v>
      </c>
      <c r="B7" s="131">
        <v>84</v>
      </c>
      <c r="C7" s="132">
        <f>B7/326</f>
        <v>0.25766871165644173</v>
      </c>
      <c r="D7" s="138">
        <v>74</v>
      </c>
      <c r="E7" s="136">
        <f>D7/326</f>
        <v>0.22699386503067484</v>
      </c>
      <c r="F7" s="124">
        <f>D7-B7</f>
        <v>-10</v>
      </c>
      <c r="G7" s="122" t="str">
        <f t="shared" ref="G7:G10" si="0">IF(F7&lt;0,"Less deprived","More deprived")</f>
        <v>Less deprived</v>
      </c>
      <c r="I7" s="80"/>
    </row>
    <row r="8" spans="1:9" x14ac:dyDescent="0.2">
      <c r="A8" s="109" t="s">
        <v>238</v>
      </c>
      <c r="B8" s="131">
        <v>131</v>
      </c>
      <c r="C8" s="132">
        <f>B8/326</f>
        <v>0.40184049079754602</v>
      </c>
      <c r="D8" s="138" t="s">
        <v>239</v>
      </c>
      <c r="E8" s="136" t="s">
        <v>239</v>
      </c>
      <c r="F8" s="125"/>
      <c r="G8" s="115"/>
      <c r="I8" s="80"/>
    </row>
    <row r="9" spans="1:9" x14ac:dyDescent="0.2">
      <c r="A9" s="109" t="s">
        <v>219</v>
      </c>
      <c r="B9" s="131">
        <v>80</v>
      </c>
      <c r="C9" s="132">
        <f>B9/326</f>
        <v>0.24539877300613497</v>
      </c>
      <c r="D9" s="138">
        <v>81</v>
      </c>
      <c r="E9" s="136">
        <f>D9/326</f>
        <v>0.24846625766871167</v>
      </c>
      <c r="F9" s="126">
        <f>D9-B9</f>
        <v>1</v>
      </c>
      <c r="G9" s="123" t="str">
        <f t="shared" si="0"/>
        <v>More deprived</v>
      </c>
      <c r="I9" s="80"/>
    </row>
    <row r="10" spans="1:9" x14ac:dyDescent="0.2">
      <c r="A10" s="109" t="s">
        <v>220</v>
      </c>
      <c r="B10" s="131">
        <v>131</v>
      </c>
      <c r="C10" s="132">
        <f>B10/326</f>
        <v>0.40184049079754602</v>
      </c>
      <c r="D10" s="138">
        <v>143</v>
      </c>
      <c r="E10" s="136">
        <f>D10/326</f>
        <v>0.43865030674846628</v>
      </c>
      <c r="F10" s="126">
        <f>D10-B10</f>
        <v>12</v>
      </c>
      <c r="G10" s="123" t="str">
        <f t="shared" si="0"/>
        <v>More deprived</v>
      </c>
      <c r="I10" s="80"/>
    </row>
    <row r="11" spans="1:9" x14ac:dyDescent="0.2">
      <c r="A11" s="106"/>
      <c r="B11" s="106"/>
      <c r="C11" s="107"/>
      <c r="D11" s="107"/>
      <c r="E11" s="107"/>
      <c r="F11" s="107"/>
      <c r="G11" s="107"/>
    </row>
    <row r="12" spans="1:9" ht="13.5" thickBot="1" x14ac:dyDescent="0.25">
      <c r="A12" s="110" t="s">
        <v>227</v>
      </c>
      <c r="B12" s="110"/>
      <c r="C12" s="111"/>
      <c r="D12" s="111"/>
      <c r="E12" s="111"/>
      <c r="F12" s="111"/>
      <c r="G12" s="111"/>
    </row>
    <row r="13" spans="1:9" x14ac:dyDescent="0.2">
      <c r="A13" s="90" t="s">
        <v>245</v>
      </c>
      <c r="B13" s="90"/>
      <c r="C13" s="88"/>
      <c r="D13" s="88"/>
      <c r="E13" s="88"/>
      <c r="F13" s="88"/>
      <c r="G13" s="88"/>
    </row>
    <row r="14" spans="1:9" x14ac:dyDescent="0.2">
      <c r="A14" s="90" t="s">
        <v>249</v>
      </c>
      <c r="B14" s="90"/>
      <c r="C14" s="88"/>
      <c r="D14" s="88"/>
      <c r="E14" s="88"/>
      <c r="F14" s="88"/>
      <c r="G14" s="88"/>
    </row>
    <row r="15" spans="1:9" x14ac:dyDescent="0.2">
      <c r="A15" s="90" t="s">
        <v>242</v>
      </c>
      <c r="B15" s="90"/>
      <c r="C15" s="88"/>
      <c r="D15" s="88"/>
      <c r="E15" s="88"/>
      <c r="F15" s="88"/>
      <c r="G15" s="88"/>
    </row>
    <row r="16" spans="1:9" x14ac:dyDescent="0.2">
      <c r="A16" s="90" t="s">
        <v>240</v>
      </c>
      <c r="B16" s="90"/>
      <c r="C16" s="88"/>
      <c r="D16" s="88"/>
      <c r="E16" s="88"/>
      <c r="F16" s="88"/>
      <c r="G16" s="88"/>
    </row>
    <row r="17" spans="1:7" x14ac:dyDescent="0.2">
      <c r="A17" s="91" t="s">
        <v>241</v>
      </c>
      <c r="B17" s="91"/>
      <c r="C17" s="92"/>
      <c r="D17" s="92"/>
      <c r="E17" s="92"/>
      <c r="F17" s="92"/>
      <c r="G17" s="92"/>
    </row>
    <row r="18" spans="1:7" ht="14.25" customHeight="1" x14ac:dyDescent="0.2">
      <c r="A18" s="90"/>
      <c r="B18" s="90"/>
      <c r="C18" s="88"/>
      <c r="D18" s="88"/>
      <c r="E18" s="88"/>
      <c r="F18" s="88"/>
      <c r="G18" s="88"/>
    </row>
    <row r="19" spans="1:7" ht="14.25" customHeight="1" x14ac:dyDescent="0.2">
      <c r="A19" s="112" t="s">
        <v>228</v>
      </c>
      <c r="B19" s="112"/>
      <c r="C19" s="113"/>
      <c r="D19" s="113"/>
      <c r="E19" s="113"/>
      <c r="F19" s="113"/>
      <c r="G19" s="113"/>
    </row>
    <row r="20" spans="1:7" ht="14.25" customHeight="1" x14ac:dyDescent="0.2">
      <c r="A20" s="76" t="s">
        <v>250</v>
      </c>
      <c r="B20" s="76"/>
    </row>
    <row r="21" spans="1:7" x14ac:dyDescent="0.2">
      <c r="A21" s="76" t="s">
        <v>251</v>
      </c>
      <c r="B21" s="76"/>
    </row>
    <row r="22" spans="1:7" s="163" customFormat="1" x14ac:dyDescent="0.2">
      <c r="A22" s="192" t="s">
        <v>263</v>
      </c>
      <c r="B22" s="162"/>
    </row>
    <row r="23" spans="1:7" s="163" customFormat="1" x14ac:dyDescent="0.2">
      <c r="A23" s="190" t="s">
        <v>257</v>
      </c>
      <c r="B23" s="189" t="s">
        <v>258</v>
      </c>
      <c r="C23" s="177"/>
      <c r="D23" s="178" t="s">
        <v>259</v>
      </c>
      <c r="E23" s="178" t="s">
        <v>260</v>
      </c>
    </row>
    <row r="24" spans="1:7" x14ac:dyDescent="0.2">
      <c r="A24" s="179" t="s">
        <v>95</v>
      </c>
      <c r="B24" s="139" t="s">
        <v>90</v>
      </c>
      <c r="C24" s="3"/>
      <c r="D24" s="140">
        <v>1468</v>
      </c>
      <c r="E24" s="182">
        <v>4.4696139325295334</v>
      </c>
    </row>
    <row r="25" spans="1:7" x14ac:dyDescent="0.2">
      <c r="A25" s="179" t="s">
        <v>94</v>
      </c>
      <c r="B25" s="139" t="s">
        <v>90</v>
      </c>
      <c r="C25" s="3"/>
      <c r="D25" s="140">
        <v>1735</v>
      </c>
      <c r="E25" s="182">
        <v>5.2825478017293879</v>
      </c>
    </row>
    <row r="26" spans="1:7" x14ac:dyDescent="0.2">
      <c r="A26" s="179" t="s">
        <v>175</v>
      </c>
      <c r="B26" s="139" t="s">
        <v>174</v>
      </c>
      <c r="C26" s="3"/>
      <c r="D26" s="140">
        <v>2502</v>
      </c>
      <c r="E26" s="182">
        <v>7.6178297405918887</v>
      </c>
    </row>
    <row r="27" spans="1:7" x14ac:dyDescent="0.2">
      <c r="A27" s="179" t="s">
        <v>66</v>
      </c>
      <c r="B27" s="139" t="s">
        <v>62</v>
      </c>
      <c r="C27" s="3"/>
      <c r="D27" s="140">
        <v>2826</v>
      </c>
      <c r="E27" s="182">
        <v>8.6043112897332854</v>
      </c>
    </row>
    <row r="28" spans="1:7" x14ac:dyDescent="0.2">
      <c r="A28" s="179" t="s">
        <v>54</v>
      </c>
      <c r="B28" s="139" t="s">
        <v>52</v>
      </c>
      <c r="C28" s="3"/>
      <c r="D28" s="140">
        <v>2960</v>
      </c>
      <c r="E28" s="182">
        <v>9.0123005724028751</v>
      </c>
    </row>
    <row r="29" spans="1:7" x14ac:dyDescent="0.2">
      <c r="A29" s="179" t="s">
        <v>129</v>
      </c>
      <c r="B29" s="139" t="s">
        <v>126</v>
      </c>
      <c r="C29" s="3"/>
      <c r="D29" s="140">
        <v>3168</v>
      </c>
      <c r="E29" s="182">
        <v>9.6455973693825356</v>
      </c>
    </row>
    <row r="30" spans="1:7" x14ac:dyDescent="0.2">
      <c r="A30" s="180" t="s">
        <v>157</v>
      </c>
      <c r="B30" s="98" t="s">
        <v>154</v>
      </c>
      <c r="C30" s="165"/>
      <c r="D30" s="181">
        <v>3200</v>
      </c>
      <c r="E30" s="183">
        <v>9.7430276458409448</v>
      </c>
    </row>
    <row r="31" spans="1:7" x14ac:dyDescent="0.2">
      <c r="A31" s="162" t="s">
        <v>261</v>
      </c>
      <c r="B31" s="76"/>
    </row>
    <row r="32" spans="1:7" x14ac:dyDescent="0.2">
      <c r="A32" s="162" t="s">
        <v>262</v>
      </c>
    </row>
    <row r="33" spans="1:1" x14ac:dyDescent="0.2">
      <c r="A33" s="76" t="s">
        <v>267</v>
      </c>
    </row>
    <row r="34" spans="1:1" x14ac:dyDescent="0.2">
      <c r="A34" s="76" t="s">
        <v>268</v>
      </c>
    </row>
  </sheetData>
  <mergeCells count="3">
    <mergeCell ref="B3:C3"/>
    <mergeCell ref="D3:E3"/>
    <mergeCell ref="F4:G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61"/>
  <sheetViews>
    <sheetView showGridLines="0" zoomScaleNormal="100" workbookViewId="0">
      <pane xSplit="4" ySplit="6" topLeftCell="H7" activePane="bottomRight" state="frozen"/>
      <selection pane="topRight" activeCell="E1" sqref="E1"/>
      <selection pane="bottomLeft" activeCell="A5" sqref="A5"/>
      <selection pane="bottomRight" activeCell="L133" sqref="L133:L139"/>
    </sheetView>
  </sheetViews>
  <sheetFormatPr defaultColWidth="8.85546875" defaultRowHeight="10.5" x14ac:dyDescent="0.15"/>
  <cols>
    <col min="1" max="1" width="10.5703125" style="64" bestFit="1" customWidth="1"/>
    <col min="2" max="2" width="7.140625" style="64" hidden="1" customWidth="1"/>
    <col min="3" max="3" width="25.28515625" style="64" customWidth="1"/>
    <col min="4" max="4" width="4.85546875" style="12" hidden="1" customWidth="1"/>
    <col min="5" max="5" width="19.5703125" style="12" hidden="1" customWidth="1"/>
    <col min="6" max="6" width="4.85546875" style="12" hidden="1" customWidth="1"/>
    <col min="7" max="7" width="6" style="12" hidden="1" customWidth="1"/>
    <col min="8" max="8" width="7.5703125" style="65" bestFit="1" customWidth="1"/>
    <col min="9" max="9" width="5.85546875" style="15" bestFit="1" customWidth="1"/>
    <col min="10" max="10" width="7.5703125" style="15" customWidth="1"/>
    <col min="11" max="11" width="7" style="10" bestFit="1" customWidth="1"/>
    <col min="12" max="12" width="8.140625" style="10" bestFit="1" customWidth="1"/>
    <col min="13" max="13" width="6.7109375" style="15" bestFit="1" customWidth="1"/>
    <col min="14" max="14" width="7" style="10" bestFit="1" customWidth="1"/>
    <col min="15" max="15" width="8.7109375" style="15" customWidth="1"/>
    <col min="16" max="16" width="8.7109375" style="10" customWidth="1"/>
    <col min="17" max="17" width="8.7109375" style="15" customWidth="1"/>
    <col min="18" max="18" width="8.7109375" style="10" customWidth="1"/>
    <col min="19" max="19" width="8.7109375" style="15" customWidth="1"/>
    <col min="20" max="20" width="8.7109375" style="10" customWidth="1"/>
    <col min="21" max="21" width="8.7109375" style="15" customWidth="1"/>
    <col min="22" max="22" width="8.7109375" style="10" customWidth="1"/>
    <col min="23" max="23" width="8.7109375" style="15" customWidth="1"/>
    <col min="24" max="24" width="8.7109375" style="10" customWidth="1"/>
    <col min="25" max="25" width="8.7109375" style="15" customWidth="1"/>
    <col min="26" max="26" width="8.7109375" style="10" customWidth="1"/>
    <col min="27" max="27" width="8.7109375" style="66" customWidth="1"/>
    <col min="28" max="28" width="8.7109375" style="10" customWidth="1"/>
    <col min="29" max="29" width="8.7109375" style="66" customWidth="1"/>
    <col min="30" max="30" width="8.7109375" style="10" customWidth="1"/>
    <col min="31" max="16384" width="8.85546875" style="12"/>
  </cols>
  <sheetData>
    <row r="1" spans="1:108" s="1" customFormat="1" ht="15.75" thickBot="1" x14ac:dyDescent="0.25">
      <c r="A1" s="116" t="s">
        <v>229</v>
      </c>
      <c r="B1" s="116"/>
      <c r="C1" s="117"/>
      <c r="D1" s="118"/>
      <c r="E1" s="119" t="s">
        <v>0</v>
      </c>
      <c r="F1" s="117"/>
      <c r="G1" s="118"/>
      <c r="H1" s="118"/>
      <c r="I1" s="117"/>
      <c r="J1" s="118"/>
      <c r="K1" s="118"/>
      <c r="L1" s="118"/>
      <c r="M1" s="118"/>
      <c r="N1" s="118"/>
      <c r="O1" s="120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</row>
    <row r="2" spans="1:108" s="97" customFormat="1" x14ac:dyDescent="0.15">
      <c r="A2" s="158" t="s">
        <v>244</v>
      </c>
      <c r="B2" s="159"/>
      <c r="C2" s="160"/>
      <c r="D2" s="161"/>
      <c r="E2" s="161"/>
      <c r="F2" s="160"/>
      <c r="G2" s="161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56"/>
      <c r="AB2" s="156"/>
      <c r="AC2" s="156"/>
      <c r="AD2" s="156"/>
      <c r="AE2" s="157"/>
      <c r="AF2" s="157"/>
      <c r="AG2" s="157"/>
      <c r="AH2" s="157"/>
      <c r="AI2" s="157"/>
    </row>
    <row r="3" spans="1:108" x14ac:dyDescent="0.15">
      <c r="A3" s="4"/>
      <c r="B3" s="5"/>
      <c r="C3" s="5"/>
      <c r="D3" s="6"/>
      <c r="E3" s="221"/>
      <c r="F3" s="222"/>
      <c r="G3" s="7"/>
      <c r="H3" s="8">
        <v>1</v>
      </c>
      <c r="I3" s="9">
        <v>2</v>
      </c>
      <c r="J3" s="9"/>
      <c r="K3" s="10">
        <v>3</v>
      </c>
      <c r="M3" s="9">
        <v>4</v>
      </c>
      <c r="N3" s="10">
        <v>5</v>
      </c>
      <c r="O3" s="9">
        <v>6</v>
      </c>
      <c r="P3" s="10">
        <v>7</v>
      </c>
      <c r="Q3" s="9">
        <v>8</v>
      </c>
      <c r="R3" s="10">
        <v>9</v>
      </c>
      <c r="S3" s="9">
        <v>10</v>
      </c>
      <c r="T3" s="10">
        <v>11</v>
      </c>
      <c r="U3" s="9">
        <v>12</v>
      </c>
      <c r="V3" s="10">
        <v>13</v>
      </c>
      <c r="W3" s="9">
        <v>14</v>
      </c>
      <c r="X3" s="10">
        <v>15</v>
      </c>
      <c r="Y3" s="9">
        <v>16</v>
      </c>
      <c r="Z3" s="10">
        <v>17</v>
      </c>
      <c r="AA3" s="9">
        <v>18</v>
      </c>
      <c r="AB3" s="10">
        <v>19</v>
      </c>
      <c r="AC3" s="9">
        <v>20</v>
      </c>
      <c r="AD3" s="10">
        <v>21</v>
      </c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</row>
    <row r="4" spans="1:108" s="14" customFormat="1" ht="22.5" customHeight="1" x14ac:dyDescent="0.2">
      <c r="A4" s="209" t="s">
        <v>221</v>
      </c>
      <c r="B4" s="210"/>
      <c r="C4" s="211"/>
      <c r="D4" s="211"/>
      <c r="E4" s="223"/>
      <c r="F4" s="224"/>
      <c r="G4" s="81"/>
      <c r="H4" s="225" t="s">
        <v>226</v>
      </c>
      <c r="I4" s="225"/>
      <c r="J4" s="225"/>
      <c r="K4" s="225"/>
      <c r="L4" s="226"/>
      <c r="M4" s="217" t="s">
        <v>1</v>
      </c>
      <c r="N4" s="218"/>
      <c r="O4" s="217" t="s">
        <v>2</v>
      </c>
      <c r="P4" s="218"/>
      <c r="Q4" s="217" t="s">
        <v>3</v>
      </c>
      <c r="R4" s="218" t="s">
        <v>3</v>
      </c>
      <c r="S4" s="219" t="s">
        <v>4</v>
      </c>
      <c r="T4" s="220"/>
      <c r="U4" s="219" t="s">
        <v>5</v>
      </c>
      <c r="V4" s="220"/>
      <c r="W4" s="217" t="s">
        <v>6</v>
      </c>
      <c r="X4" s="218"/>
      <c r="Y4" s="217" t="s">
        <v>7</v>
      </c>
      <c r="Z4" s="218"/>
      <c r="AA4" s="217" t="s">
        <v>8</v>
      </c>
      <c r="AB4" s="218"/>
      <c r="AC4" s="217" t="s">
        <v>9</v>
      </c>
      <c r="AD4" s="218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</row>
    <row r="5" spans="1:108" ht="34.5" customHeight="1" x14ac:dyDescent="0.2">
      <c r="A5" s="82"/>
      <c r="B5" s="82"/>
      <c r="C5" s="82"/>
      <c r="D5" s="83"/>
      <c r="E5" s="84"/>
      <c r="F5" s="85"/>
      <c r="G5" s="86"/>
      <c r="H5" s="215" t="s">
        <v>225</v>
      </c>
      <c r="I5" s="176"/>
      <c r="J5" s="175"/>
      <c r="K5" s="212" t="s">
        <v>243</v>
      </c>
      <c r="L5" s="214"/>
      <c r="M5" s="212" t="s">
        <v>10</v>
      </c>
      <c r="N5" s="213"/>
      <c r="O5" s="212" t="s">
        <v>10</v>
      </c>
      <c r="P5" s="213"/>
      <c r="Q5" s="212" t="s">
        <v>10</v>
      </c>
      <c r="R5" s="213"/>
      <c r="S5" s="212" t="s">
        <v>10</v>
      </c>
      <c r="T5" s="213"/>
      <c r="U5" s="212" t="s">
        <v>10</v>
      </c>
      <c r="V5" s="213"/>
      <c r="W5" s="212" t="s">
        <v>10</v>
      </c>
      <c r="X5" s="213"/>
      <c r="Y5" s="212" t="s">
        <v>10</v>
      </c>
      <c r="Z5" s="213"/>
      <c r="AA5" s="212" t="s">
        <v>265</v>
      </c>
      <c r="AB5" s="213"/>
      <c r="AC5" s="212" t="s">
        <v>266</v>
      </c>
      <c r="AD5" s="213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</row>
    <row r="6" spans="1:108" s="16" customFormat="1" ht="46.5" customHeight="1" x14ac:dyDescent="0.15">
      <c r="A6" s="87" t="s">
        <v>222</v>
      </c>
      <c r="B6" s="87" t="s">
        <v>11</v>
      </c>
      <c r="C6" s="87" t="s">
        <v>12</v>
      </c>
      <c r="D6" s="82" t="s">
        <v>13</v>
      </c>
      <c r="E6" s="82" t="s">
        <v>14</v>
      </c>
      <c r="F6" s="82" t="s">
        <v>15</v>
      </c>
      <c r="G6" s="82" t="s">
        <v>16</v>
      </c>
      <c r="H6" s="216"/>
      <c r="I6" s="84" t="s">
        <v>18</v>
      </c>
      <c r="J6" s="84" t="s">
        <v>19</v>
      </c>
      <c r="K6" s="85" t="s">
        <v>17</v>
      </c>
      <c r="L6" s="85" t="s">
        <v>223</v>
      </c>
      <c r="M6" s="84" t="s">
        <v>20</v>
      </c>
      <c r="N6" s="85" t="s">
        <v>17</v>
      </c>
      <c r="O6" s="84" t="s">
        <v>21</v>
      </c>
      <c r="P6" s="85" t="s">
        <v>17</v>
      </c>
      <c r="Q6" s="84" t="s">
        <v>22</v>
      </c>
      <c r="R6" s="85" t="s">
        <v>17</v>
      </c>
      <c r="S6" s="84" t="s">
        <v>256</v>
      </c>
      <c r="T6" s="85" t="s">
        <v>17</v>
      </c>
      <c r="U6" s="84" t="s">
        <v>23</v>
      </c>
      <c r="V6" s="85" t="s">
        <v>17</v>
      </c>
      <c r="W6" s="84" t="s">
        <v>24</v>
      </c>
      <c r="X6" s="85" t="s">
        <v>17</v>
      </c>
      <c r="Y6" s="84" t="s">
        <v>25</v>
      </c>
      <c r="Z6" s="85" t="s">
        <v>17</v>
      </c>
      <c r="AA6" s="84" t="s">
        <v>26</v>
      </c>
      <c r="AB6" s="85" t="s">
        <v>17</v>
      </c>
      <c r="AC6" s="84" t="s">
        <v>27</v>
      </c>
      <c r="AD6" s="85" t="s">
        <v>17</v>
      </c>
    </row>
    <row r="7" spans="1:108" x14ac:dyDescent="0.15">
      <c r="A7" s="17" t="s">
        <v>28</v>
      </c>
      <c r="B7" s="17" t="s">
        <v>29</v>
      </c>
      <c r="C7" s="17" t="s">
        <v>30</v>
      </c>
      <c r="D7" s="18" t="s">
        <v>31</v>
      </c>
      <c r="E7" s="18" t="s">
        <v>32</v>
      </c>
      <c r="F7" s="18" t="s">
        <v>33</v>
      </c>
      <c r="G7" s="18" t="s">
        <v>34</v>
      </c>
      <c r="H7" s="19">
        <f>RANK(K7,$K$7:$K$139,1)</f>
        <v>108</v>
      </c>
      <c r="I7" s="20">
        <v>12.385</v>
      </c>
      <c r="J7" s="227">
        <v>15.544624999999998</v>
      </c>
      <c r="K7" s="21">
        <v>21358</v>
      </c>
      <c r="L7" s="22">
        <f>K7/32844*100</f>
        <v>65.028620143709659</v>
      </c>
      <c r="M7" s="20">
        <v>6.4000000000000001E-2</v>
      </c>
      <c r="N7" s="21">
        <v>24713</v>
      </c>
      <c r="O7" s="20">
        <v>5.7000000000000002E-2</v>
      </c>
      <c r="P7" s="21">
        <v>25891</v>
      </c>
      <c r="Q7" s="20">
        <v>-1.2250000000000001</v>
      </c>
      <c r="R7" s="21">
        <v>30179</v>
      </c>
      <c r="S7" s="20">
        <v>9.4139999999999997</v>
      </c>
      <c r="T7" s="21">
        <v>22443</v>
      </c>
      <c r="U7" s="20">
        <v>17.794</v>
      </c>
      <c r="V7" s="21">
        <v>19565</v>
      </c>
      <c r="W7" s="20">
        <v>0.13800000000000001</v>
      </c>
      <c r="X7" s="21">
        <v>14404</v>
      </c>
      <c r="Y7" s="20">
        <v>50.716999999999999</v>
      </c>
      <c r="Z7" s="21">
        <v>2137</v>
      </c>
      <c r="AA7" s="23">
        <v>7.5999999999999998E-2</v>
      </c>
      <c r="AB7" s="21">
        <v>24471</v>
      </c>
      <c r="AC7" s="23">
        <v>0.121</v>
      </c>
      <c r="AD7" s="21">
        <v>19723</v>
      </c>
    </row>
    <row r="8" spans="1:108" ht="11.25" customHeight="1" x14ac:dyDescent="0.15">
      <c r="A8" s="24" t="s">
        <v>35</v>
      </c>
      <c r="B8" s="24" t="s">
        <v>29</v>
      </c>
      <c r="C8" s="24" t="s">
        <v>30</v>
      </c>
      <c r="D8" s="25" t="s">
        <v>31</v>
      </c>
      <c r="E8" s="25" t="s">
        <v>32</v>
      </c>
      <c r="F8" s="25" t="s">
        <v>33</v>
      </c>
      <c r="G8" s="25" t="s">
        <v>34</v>
      </c>
      <c r="H8" s="26">
        <f t="shared" ref="H8:H71" si="0">RANK(K8,$K$7:$K$139,1)</f>
        <v>85</v>
      </c>
      <c r="I8" s="27">
        <v>17.981999999999999</v>
      </c>
      <c r="J8" s="228"/>
      <c r="K8" s="28">
        <v>15915</v>
      </c>
      <c r="L8" s="29">
        <f t="shared" ref="L8:L71" si="1">K8/32844*100</f>
        <v>48.456339057362072</v>
      </c>
      <c r="M8" s="27">
        <v>0.161</v>
      </c>
      <c r="N8" s="28">
        <v>11383</v>
      </c>
      <c r="O8" s="27">
        <v>7.3999999999999996E-2</v>
      </c>
      <c r="P8" s="28">
        <v>21407</v>
      </c>
      <c r="Q8" s="27">
        <v>-0.623</v>
      </c>
      <c r="R8" s="28">
        <v>24784</v>
      </c>
      <c r="S8" s="27">
        <v>10.532999999999999</v>
      </c>
      <c r="T8" s="28">
        <v>21342</v>
      </c>
      <c r="U8" s="27">
        <v>20.707999999999998</v>
      </c>
      <c r="V8" s="28">
        <v>15905</v>
      </c>
      <c r="W8" s="27">
        <v>-2.7E-2</v>
      </c>
      <c r="X8" s="28">
        <v>16990</v>
      </c>
      <c r="Y8" s="27">
        <v>49.91</v>
      </c>
      <c r="Z8" s="28">
        <v>2288</v>
      </c>
      <c r="AA8" s="30">
        <v>0.28299999999999997</v>
      </c>
      <c r="AB8" s="28">
        <v>7513</v>
      </c>
      <c r="AC8" s="30">
        <v>0.14299999999999999</v>
      </c>
      <c r="AD8" s="28">
        <v>17177</v>
      </c>
    </row>
    <row r="9" spans="1:108" ht="11.25" customHeight="1" x14ac:dyDescent="0.15">
      <c r="A9" s="24" t="s">
        <v>36</v>
      </c>
      <c r="B9" s="24" t="s">
        <v>29</v>
      </c>
      <c r="C9" s="24" t="s">
        <v>30</v>
      </c>
      <c r="D9" s="25" t="s">
        <v>31</v>
      </c>
      <c r="E9" s="25" t="s">
        <v>32</v>
      </c>
      <c r="F9" s="25" t="s">
        <v>33</v>
      </c>
      <c r="G9" s="25" t="s">
        <v>34</v>
      </c>
      <c r="H9" s="26">
        <f t="shared" si="0"/>
        <v>100</v>
      </c>
      <c r="I9" s="27">
        <v>14.545999999999999</v>
      </c>
      <c r="J9" s="228"/>
      <c r="K9" s="28">
        <v>19087</v>
      </c>
      <c r="L9" s="29">
        <f t="shared" si="1"/>
        <v>58.114115211301907</v>
      </c>
      <c r="M9" s="27">
        <v>5.8999999999999997E-2</v>
      </c>
      <c r="N9" s="28">
        <v>25807</v>
      </c>
      <c r="O9" s="27">
        <v>5.7000000000000002E-2</v>
      </c>
      <c r="P9" s="28">
        <v>25996</v>
      </c>
      <c r="Q9" s="27">
        <v>-0.69699999999999995</v>
      </c>
      <c r="R9" s="28">
        <v>25678</v>
      </c>
      <c r="S9" s="27">
        <v>11.846</v>
      </c>
      <c r="T9" s="28">
        <v>20151</v>
      </c>
      <c r="U9" s="27">
        <v>18.695</v>
      </c>
      <c r="V9" s="28">
        <v>18436</v>
      </c>
      <c r="W9" s="27">
        <v>-8.3000000000000004E-2</v>
      </c>
      <c r="X9" s="28">
        <v>17816</v>
      </c>
      <c r="Y9" s="27">
        <v>62.548000000000002</v>
      </c>
      <c r="Z9" s="28">
        <v>627</v>
      </c>
      <c r="AA9" s="30">
        <v>2.7E-2</v>
      </c>
      <c r="AB9" s="28">
        <v>31632</v>
      </c>
      <c r="AC9" s="30">
        <v>0.16800000000000001</v>
      </c>
      <c r="AD9" s="28">
        <v>14625</v>
      </c>
    </row>
    <row r="10" spans="1:108" ht="11.25" customHeight="1" x14ac:dyDescent="0.15">
      <c r="A10" s="24" t="s">
        <v>37</v>
      </c>
      <c r="B10" s="24" t="s">
        <v>29</v>
      </c>
      <c r="C10" s="24" t="s">
        <v>30</v>
      </c>
      <c r="D10" s="25" t="s">
        <v>31</v>
      </c>
      <c r="E10" s="25" t="s">
        <v>32</v>
      </c>
      <c r="F10" s="25" t="s">
        <v>33</v>
      </c>
      <c r="G10" s="25" t="s">
        <v>34</v>
      </c>
      <c r="H10" s="26">
        <f t="shared" si="0"/>
        <v>107</v>
      </c>
      <c r="I10" s="27">
        <v>12.53</v>
      </c>
      <c r="J10" s="228"/>
      <c r="K10" s="28">
        <v>21173</v>
      </c>
      <c r="L10" s="29">
        <f t="shared" si="1"/>
        <v>64.46535135793448</v>
      </c>
      <c r="M10" s="27">
        <v>9.1999999999999998E-2</v>
      </c>
      <c r="N10" s="28">
        <v>19616</v>
      </c>
      <c r="O10" s="27">
        <v>0.05</v>
      </c>
      <c r="P10" s="28">
        <v>27758</v>
      </c>
      <c r="Q10" s="27">
        <v>-0.59899999999999998</v>
      </c>
      <c r="R10" s="28">
        <v>24495</v>
      </c>
      <c r="S10" s="27">
        <v>6.1520000000000001</v>
      </c>
      <c r="T10" s="28">
        <v>26050</v>
      </c>
      <c r="U10" s="27">
        <v>14.367000000000001</v>
      </c>
      <c r="V10" s="28">
        <v>23828</v>
      </c>
      <c r="W10" s="27">
        <v>0.56100000000000005</v>
      </c>
      <c r="X10" s="28">
        <v>8197</v>
      </c>
      <c r="Y10" s="27">
        <v>39.116</v>
      </c>
      <c r="Z10" s="28">
        <v>4997</v>
      </c>
      <c r="AA10" s="30">
        <v>0.161</v>
      </c>
      <c r="AB10" s="28">
        <v>15331</v>
      </c>
      <c r="AC10" s="30">
        <v>0.157</v>
      </c>
      <c r="AD10" s="28">
        <v>15656</v>
      </c>
    </row>
    <row r="11" spans="1:108" ht="11.25" customHeight="1" x14ac:dyDescent="0.15">
      <c r="A11" s="24" t="s">
        <v>38</v>
      </c>
      <c r="B11" s="24" t="s">
        <v>29</v>
      </c>
      <c r="C11" s="24" t="s">
        <v>30</v>
      </c>
      <c r="D11" s="25" t="s">
        <v>31</v>
      </c>
      <c r="E11" s="25" t="s">
        <v>32</v>
      </c>
      <c r="F11" s="25" t="s">
        <v>33</v>
      </c>
      <c r="G11" s="25" t="s">
        <v>34</v>
      </c>
      <c r="H11" s="26">
        <f t="shared" si="0"/>
        <v>58</v>
      </c>
      <c r="I11" s="27">
        <v>26.585999999999999</v>
      </c>
      <c r="J11" s="228"/>
      <c r="K11" s="28">
        <v>9951</v>
      </c>
      <c r="L11" s="29">
        <f t="shared" si="1"/>
        <v>30.297771282426012</v>
      </c>
      <c r="M11" s="27">
        <v>0.24</v>
      </c>
      <c r="N11" s="28">
        <v>6007</v>
      </c>
      <c r="O11" s="27">
        <v>0.16400000000000001</v>
      </c>
      <c r="P11" s="28">
        <v>7699</v>
      </c>
      <c r="Q11" s="27">
        <v>9.0999999999999998E-2</v>
      </c>
      <c r="R11" s="28">
        <v>14787</v>
      </c>
      <c r="S11" s="27">
        <v>6.66</v>
      </c>
      <c r="T11" s="28">
        <v>25442</v>
      </c>
      <c r="U11" s="27">
        <v>25.541</v>
      </c>
      <c r="V11" s="28">
        <v>10468</v>
      </c>
      <c r="W11" s="27">
        <v>0.255</v>
      </c>
      <c r="X11" s="28">
        <v>12617</v>
      </c>
      <c r="Y11" s="27">
        <v>33.737000000000002</v>
      </c>
      <c r="Z11" s="28">
        <v>7062</v>
      </c>
      <c r="AA11" s="30">
        <v>0.32900000000000001</v>
      </c>
      <c r="AB11" s="28">
        <v>5419</v>
      </c>
      <c r="AC11" s="30">
        <v>0.26700000000000002</v>
      </c>
      <c r="AD11" s="28">
        <v>7455</v>
      </c>
    </row>
    <row r="12" spans="1:108" ht="11.25" customHeight="1" x14ac:dyDescent="0.15">
      <c r="A12" s="24" t="s">
        <v>39</v>
      </c>
      <c r="B12" s="24" t="s">
        <v>29</v>
      </c>
      <c r="C12" s="24" t="s">
        <v>30</v>
      </c>
      <c r="D12" s="25" t="s">
        <v>31</v>
      </c>
      <c r="E12" s="25" t="s">
        <v>32</v>
      </c>
      <c r="F12" s="25" t="s">
        <v>33</v>
      </c>
      <c r="G12" s="25" t="s">
        <v>34</v>
      </c>
      <c r="H12" s="26">
        <f t="shared" si="0"/>
        <v>79</v>
      </c>
      <c r="I12" s="27">
        <v>19.594000000000001</v>
      </c>
      <c r="J12" s="228"/>
      <c r="K12" s="28">
        <v>14584</v>
      </c>
      <c r="L12" s="29">
        <f t="shared" si="1"/>
        <v>44.403848495920109</v>
      </c>
      <c r="M12" s="27">
        <v>0.20200000000000001</v>
      </c>
      <c r="N12" s="28">
        <v>8219</v>
      </c>
      <c r="O12" s="27">
        <v>0.115</v>
      </c>
      <c r="P12" s="28">
        <v>13346</v>
      </c>
      <c r="Q12" s="27">
        <v>-0.45200000000000001</v>
      </c>
      <c r="R12" s="28">
        <v>22626</v>
      </c>
      <c r="S12" s="27">
        <v>6.774</v>
      </c>
      <c r="T12" s="28">
        <v>25327</v>
      </c>
      <c r="U12" s="27">
        <v>20.273</v>
      </c>
      <c r="V12" s="28">
        <v>16442</v>
      </c>
      <c r="W12" s="27">
        <v>-8.8999999999999996E-2</v>
      </c>
      <c r="X12" s="28">
        <v>17898</v>
      </c>
      <c r="Y12" s="27">
        <v>35.43</v>
      </c>
      <c r="Z12" s="28">
        <v>6376</v>
      </c>
      <c r="AA12" s="30">
        <v>0.29499999999999998</v>
      </c>
      <c r="AB12" s="28">
        <v>6917</v>
      </c>
      <c r="AC12" s="30">
        <v>0.24</v>
      </c>
      <c r="AD12" s="28">
        <v>8981</v>
      </c>
    </row>
    <row r="13" spans="1:108" ht="11.25" customHeight="1" x14ac:dyDescent="0.15">
      <c r="A13" s="24" t="s">
        <v>40</v>
      </c>
      <c r="B13" s="24" t="s">
        <v>29</v>
      </c>
      <c r="C13" s="24" t="s">
        <v>30</v>
      </c>
      <c r="D13" s="25" t="s">
        <v>31</v>
      </c>
      <c r="E13" s="25" t="s">
        <v>32</v>
      </c>
      <c r="F13" s="25" t="s">
        <v>33</v>
      </c>
      <c r="G13" s="25" t="s">
        <v>34</v>
      </c>
      <c r="H13" s="26">
        <f t="shared" si="0"/>
        <v>117</v>
      </c>
      <c r="I13" s="27">
        <v>9.7080000000000002</v>
      </c>
      <c r="J13" s="228"/>
      <c r="K13" s="28">
        <v>24561</v>
      </c>
      <c r="L13" s="29">
        <f t="shared" si="1"/>
        <v>74.780781877968579</v>
      </c>
      <c r="M13" s="27">
        <v>5.5E-2</v>
      </c>
      <c r="N13" s="28">
        <v>26724</v>
      </c>
      <c r="O13" s="27">
        <v>4.2000000000000003E-2</v>
      </c>
      <c r="P13" s="28">
        <v>29823</v>
      </c>
      <c r="Q13" s="27">
        <v>-1.175</v>
      </c>
      <c r="R13" s="28">
        <v>29827</v>
      </c>
      <c r="S13" s="27">
        <v>5.4029999999999996</v>
      </c>
      <c r="T13" s="28">
        <v>26890</v>
      </c>
      <c r="U13" s="27">
        <v>13.000999999999999</v>
      </c>
      <c r="V13" s="28">
        <v>25467</v>
      </c>
      <c r="W13" s="27">
        <v>0.56100000000000005</v>
      </c>
      <c r="X13" s="28">
        <v>8200</v>
      </c>
      <c r="Y13" s="27">
        <v>38.75</v>
      </c>
      <c r="Z13" s="28">
        <v>5116</v>
      </c>
      <c r="AA13" s="30">
        <v>2.5999999999999999E-2</v>
      </c>
      <c r="AB13" s="28">
        <v>31773</v>
      </c>
      <c r="AC13" s="30">
        <v>0.156</v>
      </c>
      <c r="AD13" s="28">
        <v>15810</v>
      </c>
    </row>
    <row r="14" spans="1:108" ht="11.25" customHeight="1" x14ac:dyDescent="0.15">
      <c r="A14" s="31" t="s">
        <v>41</v>
      </c>
      <c r="B14" s="31" t="s">
        <v>29</v>
      </c>
      <c r="C14" s="31" t="s">
        <v>30</v>
      </c>
      <c r="D14" s="32" t="s">
        <v>31</v>
      </c>
      <c r="E14" s="32" t="s">
        <v>32</v>
      </c>
      <c r="F14" s="32" t="s">
        <v>33</v>
      </c>
      <c r="G14" s="32" t="s">
        <v>34</v>
      </c>
      <c r="H14" s="33">
        <f t="shared" si="0"/>
        <v>112</v>
      </c>
      <c r="I14" s="34">
        <v>11.026</v>
      </c>
      <c r="J14" s="229"/>
      <c r="K14" s="35">
        <v>22980</v>
      </c>
      <c r="L14" s="36">
        <f t="shared" si="1"/>
        <v>69.967117281695295</v>
      </c>
      <c r="M14" s="34">
        <v>5.7000000000000002E-2</v>
      </c>
      <c r="N14" s="35">
        <v>26404</v>
      </c>
      <c r="O14" s="34">
        <v>3.7999999999999999E-2</v>
      </c>
      <c r="P14" s="35">
        <v>30583</v>
      </c>
      <c r="Q14" s="34">
        <v>-0.96899999999999997</v>
      </c>
      <c r="R14" s="35">
        <v>28309</v>
      </c>
      <c r="S14" s="34">
        <v>7.3170000000000002</v>
      </c>
      <c r="T14" s="35">
        <v>24713</v>
      </c>
      <c r="U14" s="34">
        <v>16.893999999999998</v>
      </c>
      <c r="V14" s="35">
        <v>20657</v>
      </c>
      <c r="W14" s="34">
        <v>-0.20799999999999999</v>
      </c>
      <c r="X14" s="35">
        <v>19714</v>
      </c>
      <c r="Y14" s="34">
        <v>55.225000000000001</v>
      </c>
      <c r="Z14" s="35">
        <v>1427</v>
      </c>
      <c r="AA14" s="37">
        <v>8.7999999999999995E-2</v>
      </c>
      <c r="AB14" s="35">
        <v>22773</v>
      </c>
      <c r="AC14" s="37">
        <v>0.12</v>
      </c>
      <c r="AD14" s="35">
        <v>19842</v>
      </c>
    </row>
    <row r="15" spans="1:108" x14ac:dyDescent="0.15">
      <c r="A15" s="17" t="s">
        <v>42</v>
      </c>
      <c r="B15" s="17" t="s">
        <v>43</v>
      </c>
      <c r="C15" s="17" t="s">
        <v>44</v>
      </c>
      <c r="D15" s="18" t="s">
        <v>31</v>
      </c>
      <c r="E15" s="18" t="s">
        <v>32</v>
      </c>
      <c r="F15" s="18" t="s">
        <v>33</v>
      </c>
      <c r="G15" s="18" t="s">
        <v>34</v>
      </c>
      <c r="H15" s="19">
        <f t="shared" si="0"/>
        <v>84</v>
      </c>
      <c r="I15" s="20">
        <v>18.111999999999998</v>
      </c>
      <c r="J15" s="227">
        <v>21.079499999999999</v>
      </c>
      <c r="K15" s="21">
        <v>15786</v>
      </c>
      <c r="L15" s="22">
        <f t="shared" si="1"/>
        <v>48.063573255389116</v>
      </c>
      <c r="M15" s="20">
        <v>6.9000000000000006E-2</v>
      </c>
      <c r="N15" s="21">
        <v>23813</v>
      </c>
      <c r="O15" s="20">
        <v>0.04</v>
      </c>
      <c r="P15" s="21">
        <v>30222</v>
      </c>
      <c r="Q15" s="20">
        <v>-0.746</v>
      </c>
      <c r="R15" s="21">
        <v>26178</v>
      </c>
      <c r="S15" s="20">
        <v>7.7679999999999998</v>
      </c>
      <c r="T15" s="21">
        <v>24203</v>
      </c>
      <c r="U15" s="20">
        <v>25.48</v>
      </c>
      <c r="V15" s="21">
        <v>10530</v>
      </c>
      <c r="W15" s="20">
        <v>0.56799999999999995</v>
      </c>
      <c r="X15" s="21">
        <v>8082</v>
      </c>
      <c r="Y15" s="20">
        <v>79.816999999999993</v>
      </c>
      <c r="Z15" s="21">
        <v>37</v>
      </c>
      <c r="AA15" s="23">
        <v>0.23799999999999999</v>
      </c>
      <c r="AB15" s="21">
        <v>9942</v>
      </c>
      <c r="AC15" s="23">
        <v>0.20300000000000001</v>
      </c>
      <c r="AD15" s="21">
        <v>11645</v>
      </c>
    </row>
    <row r="16" spans="1:108" x14ac:dyDescent="0.15">
      <c r="A16" s="24" t="s">
        <v>45</v>
      </c>
      <c r="B16" s="24" t="s">
        <v>43</v>
      </c>
      <c r="C16" s="24" t="s">
        <v>44</v>
      </c>
      <c r="D16" s="25" t="s">
        <v>31</v>
      </c>
      <c r="E16" s="25" t="s">
        <v>32</v>
      </c>
      <c r="F16" s="25" t="s">
        <v>33</v>
      </c>
      <c r="G16" s="25" t="s">
        <v>34</v>
      </c>
      <c r="H16" s="26">
        <f t="shared" si="0"/>
        <v>97</v>
      </c>
      <c r="I16" s="27">
        <v>15.249000000000001</v>
      </c>
      <c r="J16" s="228"/>
      <c r="K16" s="28">
        <v>18390</v>
      </c>
      <c r="L16" s="29">
        <f t="shared" si="1"/>
        <v>55.991962002192189</v>
      </c>
      <c r="M16" s="27">
        <v>4.5999999999999999E-2</v>
      </c>
      <c r="N16" s="28">
        <v>28785</v>
      </c>
      <c r="O16" s="27">
        <v>3.5999999999999997E-2</v>
      </c>
      <c r="P16" s="28">
        <v>30903</v>
      </c>
      <c r="Q16" s="27">
        <v>-1.204</v>
      </c>
      <c r="R16" s="28">
        <v>30016</v>
      </c>
      <c r="S16" s="27">
        <v>3.6019999999999999</v>
      </c>
      <c r="T16" s="28">
        <v>29067</v>
      </c>
      <c r="U16" s="27">
        <v>28.111000000000001</v>
      </c>
      <c r="V16" s="28">
        <v>8260</v>
      </c>
      <c r="W16" s="27">
        <v>0.10299999999999999</v>
      </c>
      <c r="X16" s="28">
        <v>14952</v>
      </c>
      <c r="Y16" s="27">
        <v>78.995999999999995</v>
      </c>
      <c r="Z16" s="28">
        <v>45</v>
      </c>
      <c r="AA16" s="30">
        <v>6.5000000000000002E-2</v>
      </c>
      <c r="AB16" s="28">
        <v>26058</v>
      </c>
      <c r="AC16" s="30">
        <v>0.17499999999999999</v>
      </c>
      <c r="AD16" s="28">
        <v>13951</v>
      </c>
    </row>
    <row r="17" spans="1:30" x14ac:dyDescent="0.15">
      <c r="A17" s="24" t="s">
        <v>46</v>
      </c>
      <c r="B17" s="24" t="s">
        <v>43</v>
      </c>
      <c r="C17" s="24" t="s">
        <v>44</v>
      </c>
      <c r="D17" s="25" t="s">
        <v>31</v>
      </c>
      <c r="E17" s="25" t="s">
        <v>32</v>
      </c>
      <c r="F17" s="25" t="s">
        <v>33</v>
      </c>
      <c r="G17" s="25" t="s">
        <v>34</v>
      </c>
      <c r="H17" s="26">
        <f t="shared" si="0"/>
        <v>80</v>
      </c>
      <c r="I17" s="27">
        <v>19.244</v>
      </c>
      <c r="J17" s="228"/>
      <c r="K17" s="28">
        <v>14834</v>
      </c>
      <c r="L17" s="29">
        <f t="shared" si="1"/>
        <v>45.165022530751429</v>
      </c>
      <c r="M17" s="27">
        <v>7.4999999999999997E-2</v>
      </c>
      <c r="N17" s="28">
        <v>22528</v>
      </c>
      <c r="O17" s="27">
        <v>6.4000000000000001E-2</v>
      </c>
      <c r="P17" s="28">
        <v>24028</v>
      </c>
      <c r="Q17" s="27">
        <v>0.247</v>
      </c>
      <c r="R17" s="28">
        <v>12605</v>
      </c>
      <c r="S17" s="27">
        <v>2.91</v>
      </c>
      <c r="T17" s="28">
        <v>29908</v>
      </c>
      <c r="U17" s="27">
        <v>25.739000000000001</v>
      </c>
      <c r="V17" s="28">
        <v>10275</v>
      </c>
      <c r="W17" s="27">
        <v>0.54300000000000004</v>
      </c>
      <c r="X17" s="28">
        <v>8429</v>
      </c>
      <c r="Y17" s="27">
        <v>62.040999999999997</v>
      </c>
      <c r="Z17" s="28">
        <v>679</v>
      </c>
      <c r="AA17" s="30">
        <v>0.153</v>
      </c>
      <c r="AB17" s="28">
        <v>15983</v>
      </c>
      <c r="AC17" s="30">
        <v>0.20399999999999999</v>
      </c>
      <c r="AD17" s="28">
        <v>11546</v>
      </c>
    </row>
    <row r="18" spans="1:30" x14ac:dyDescent="0.15">
      <c r="A18" s="24" t="s">
        <v>47</v>
      </c>
      <c r="B18" s="24" t="s">
        <v>43</v>
      </c>
      <c r="C18" s="24" t="s">
        <v>44</v>
      </c>
      <c r="D18" s="25" t="s">
        <v>31</v>
      </c>
      <c r="E18" s="25" t="s">
        <v>32</v>
      </c>
      <c r="F18" s="25" t="s">
        <v>33</v>
      </c>
      <c r="G18" s="25" t="s">
        <v>34</v>
      </c>
      <c r="H18" s="26">
        <f t="shared" si="0"/>
        <v>29</v>
      </c>
      <c r="I18" s="27">
        <v>36.000999999999998</v>
      </c>
      <c r="J18" s="228"/>
      <c r="K18" s="28">
        <v>5767</v>
      </c>
      <c r="L18" s="29">
        <f t="shared" si="1"/>
        <v>17.558762635488979</v>
      </c>
      <c r="M18" s="27">
        <v>0.255</v>
      </c>
      <c r="N18" s="28">
        <v>5231</v>
      </c>
      <c r="O18" s="27">
        <v>0.2</v>
      </c>
      <c r="P18" s="28">
        <v>5038</v>
      </c>
      <c r="Q18" s="27">
        <v>0.50700000000000001</v>
      </c>
      <c r="R18" s="28">
        <v>9324</v>
      </c>
      <c r="S18" s="27">
        <v>16.216999999999999</v>
      </c>
      <c r="T18" s="28">
        <v>16473</v>
      </c>
      <c r="U18" s="27">
        <v>30.422000000000001</v>
      </c>
      <c r="V18" s="28">
        <v>6521</v>
      </c>
      <c r="W18" s="27">
        <v>0.314</v>
      </c>
      <c r="X18" s="28">
        <v>11702</v>
      </c>
      <c r="Y18" s="27">
        <v>54.548000000000002</v>
      </c>
      <c r="Z18" s="28">
        <v>1522</v>
      </c>
      <c r="AA18" s="30">
        <v>0.223</v>
      </c>
      <c r="AB18" s="28">
        <v>10881</v>
      </c>
      <c r="AC18" s="30">
        <v>0.35899999999999999</v>
      </c>
      <c r="AD18" s="28">
        <v>3597</v>
      </c>
    </row>
    <row r="19" spans="1:30" x14ac:dyDescent="0.15">
      <c r="A19" s="24" t="s">
        <v>48</v>
      </c>
      <c r="B19" s="24" t="s">
        <v>43</v>
      </c>
      <c r="C19" s="24" t="s">
        <v>44</v>
      </c>
      <c r="D19" s="25" t="s">
        <v>31</v>
      </c>
      <c r="E19" s="25" t="s">
        <v>32</v>
      </c>
      <c r="F19" s="25" t="s">
        <v>33</v>
      </c>
      <c r="G19" s="25" t="s">
        <v>34</v>
      </c>
      <c r="H19" s="26">
        <f t="shared" si="0"/>
        <v>75</v>
      </c>
      <c r="I19" s="27">
        <v>20.423999999999999</v>
      </c>
      <c r="J19" s="228"/>
      <c r="K19" s="28">
        <v>13893</v>
      </c>
      <c r="L19" s="29">
        <f t="shared" si="1"/>
        <v>42.299963463646328</v>
      </c>
      <c r="M19" s="27">
        <v>0.11799999999999999</v>
      </c>
      <c r="N19" s="28">
        <v>15888</v>
      </c>
      <c r="O19" s="27">
        <v>8.2000000000000003E-2</v>
      </c>
      <c r="P19" s="28">
        <v>19370</v>
      </c>
      <c r="Q19" s="27">
        <v>3.1E-2</v>
      </c>
      <c r="R19" s="28">
        <v>15664</v>
      </c>
      <c r="S19" s="27">
        <v>6.7329999999999997</v>
      </c>
      <c r="T19" s="28">
        <v>25365</v>
      </c>
      <c r="U19" s="27">
        <v>31.518000000000001</v>
      </c>
      <c r="V19" s="28">
        <v>5828</v>
      </c>
      <c r="W19" s="27">
        <v>-0.18</v>
      </c>
      <c r="X19" s="28">
        <v>19284</v>
      </c>
      <c r="Y19" s="27">
        <v>56.158999999999999</v>
      </c>
      <c r="Z19" s="28">
        <v>1312</v>
      </c>
      <c r="AA19" s="30">
        <v>0.106</v>
      </c>
      <c r="AB19" s="28">
        <v>20573</v>
      </c>
      <c r="AC19" s="30">
        <v>0.38900000000000001</v>
      </c>
      <c r="AD19" s="28">
        <v>2703</v>
      </c>
    </row>
    <row r="20" spans="1:30" x14ac:dyDescent="0.15">
      <c r="A20" s="31" t="s">
        <v>49</v>
      </c>
      <c r="B20" s="31" t="s">
        <v>43</v>
      </c>
      <c r="C20" s="31" t="s">
        <v>44</v>
      </c>
      <c r="D20" s="32" t="s">
        <v>31</v>
      </c>
      <c r="E20" s="32" t="s">
        <v>32</v>
      </c>
      <c r="F20" s="32" t="s">
        <v>33</v>
      </c>
      <c r="G20" s="32" t="s">
        <v>34</v>
      </c>
      <c r="H20" s="33">
        <f t="shared" si="0"/>
        <v>87</v>
      </c>
      <c r="I20" s="34">
        <v>17.446999999999999</v>
      </c>
      <c r="J20" s="229"/>
      <c r="K20" s="35">
        <v>16377</v>
      </c>
      <c r="L20" s="36">
        <f t="shared" si="1"/>
        <v>49.862988673730364</v>
      </c>
      <c r="M20" s="34">
        <v>6.2E-2</v>
      </c>
      <c r="N20" s="35">
        <v>25212</v>
      </c>
      <c r="O20" s="34">
        <v>5.0999999999999997E-2</v>
      </c>
      <c r="P20" s="35">
        <v>27661</v>
      </c>
      <c r="Q20" s="34">
        <v>-0.75800000000000001</v>
      </c>
      <c r="R20" s="35">
        <v>26301</v>
      </c>
      <c r="S20" s="34">
        <v>1.7689999999999999</v>
      </c>
      <c r="T20" s="35">
        <v>31228</v>
      </c>
      <c r="U20" s="34">
        <v>28.079000000000001</v>
      </c>
      <c r="V20" s="35">
        <v>8288</v>
      </c>
      <c r="W20" s="34">
        <v>0.56200000000000006</v>
      </c>
      <c r="X20" s="35">
        <v>8169</v>
      </c>
      <c r="Y20" s="34">
        <v>71.665000000000006</v>
      </c>
      <c r="Z20" s="35">
        <v>160</v>
      </c>
      <c r="AA20" s="37">
        <v>0.247</v>
      </c>
      <c r="AB20" s="35">
        <v>9436</v>
      </c>
      <c r="AC20" s="37">
        <v>7.9000000000000001E-2</v>
      </c>
      <c r="AD20" s="35">
        <v>26183</v>
      </c>
    </row>
    <row r="21" spans="1:30" x14ac:dyDescent="0.15">
      <c r="A21" s="17" t="s">
        <v>50</v>
      </c>
      <c r="B21" s="17" t="s">
        <v>51</v>
      </c>
      <c r="C21" s="17" t="s">
        <v>52</v>
      </c>
      <c r="D21" s="18" t="s">
        <v>31</v>
      </c>
      <c r="E21" s="18" t="s">
        <v>32</v>
      </c>
      <c r="F21" s="18" t="s">
        <v>33</v>
      </c>
      <c r="G21" s="18" t="s">
        <v>34</v>
      </c>
      <c r="H21" s="19">
        <f t="shared" si="0"/>
        <v>20</v>
      </c>
      <c r="I21" s="20">
        <v>38.874000000000002</v>
      </c>
      <c r="J21" s="227">
        <v>27.355125000000001</v>
      </c>
      <c r="K21" s="21">
        <v>4833</v>
      </c>
      <c r="L21" s="22">
        <f t="shared" si="1"/>
        <v>14.715016441359152</v>
      </c>
      <c r="M21" s="20">
        <v>0.26600000000000001</v>
      </c>
      <c r="N21" s="21">
        <v>4747</v>
      </c>
      <c r="O21" s="20">
        <v>0.16700000000000001</v>
      </c>
      <c r="P21" s="21">
        <v>7428</v>
      </c>
      <c r="Q21" s="20">
        <v>0.879</v>
      </c>
      <c r="R21" s="21">
        <v>5388</v>
      </c>
      <c r="S21" s="20">
        <v>12.146000000000001</v>
      </c>
      <c r="T21" s="21">
        <v>19883</v>
      </c>
      <c r="U21" s="20">
        <v>26.222999999999999</v>
      </c>
      <c r="V21" s="21">
        <v>9835</v>
      </c>
      <c r="W21" s="20">
        <v>1.605</v>
      </c>
      <c r="X21" s="21">
        <v>525</v>
      </c>
      <c r="Y21" s="20">
        <v>45.396000000000001</v>
      </c>
      <c r="Z21" s="21">
        <v>3240</v>
      </c>
      <c r="AA21" s="23">
        <v>0.39200000000000002</v>
      </c>
      <c r="AB21" s="21">
        <v>3088</v>
      </c>
      <c r="AC21" s="23">
        <v>0.35599999999999998</v>
      </c>
      <c r="AD21" s="21">
        <v>3689</v>
      </c>
    </row>
    <row r="22" spans="1:30" x14ac:dyDescent="0.15">
      <c r="A22" s="24" t="s">
        <v>53</v>
      </c>
      <c r="B22" s="24" t="s">
        <v>51</v>
      </c>
      <c r="C22" s="24" t="s">
        <v>52</v>
      </c>
      <c r="D22" s="25" t="s">
        <v>31</v>
      </c>
      <c r="E22" s="25" t="s">
        <v>32</v>
      </c>
      <c r="F22" s="25" t="s">
        <v>33</v>
      </c>
      <c r="G22" s="25" t="s">
        <v>34</v>
      </c>
      <c r="H22" s="26">
        <f t="shared" si="0"/>
        <v>95</v>
      </c>
      <c r="I22" s="27">
        <v>16.196999999999999</v>
      </c>
      <c r="J22" s="228"/>
      <c r="K22" s="28">
        <v>17464</v>
      </c>
      <c r="L22" s="29">
        <f t="shared" si="1"/>
        <v>53.17257337717696</v>
      </c>
      <c r="M22" s="27">
        <v>0.156</v>
      </c>
      <c r="N22" s="28">
        <v>11847</v>
      </c>
      <c r="O22" s="27">
        <v>0.1</v>
      </c>
      <c r="P22" s="28">
        <v>15754</v>
      </c>
      <c r="Q22" s="27">
        <v>-0.188</v>
      </c>
      <c r="R22" s="28">
        <v>18940</v>
      </c>
      <c r="S22" s="27">
        <v>2.214</v>
      </c>
      <c r="T22" s="28">
        <v>30724</v>
      </c>
      <c r="U22" s="27">
        <v>13.943</v>
      </c>
      <c r="V22" s="28">
        <v>24372</v>
      </c>
      <c r="W22" s="27">
        <v>-5.8999999999999997E-2</v>
      </c>
      <c r="X22" s="28">
        <v>17470</v>
      </c>
      <c r="Y22" s="27">
        <v>36.015000000000001</v>
      </c>
      <c r="Z22" s="28">
        <v>6148</v>
      </c>
      <c r="AA22" s="30">
        <v>0.17699999999999999</v>
      </c>
      <c r="AB22" s="28">
        <v>13956</v>
      </c>
      <c r="AC22" s="30">
        <v>0.216</v>
      </c>
      <c r="AD22" s="28">
        <v>10660</v>
      </c>
    </row>
    <row r="23" spans="1:30" x14ac:dyDescent="0.15">
      <c r="A23" s="24" t="s">
        <v>54</v>
      </c>
      <c r="B23" s="24" t="s">
        <v>51</v>
      </c>
      <c r="C23" s="24" t="s">
        <v>52</v>
      </c>
      <c r="D23" s="25" t="s">
        <v>31</v>
      </c>
      <c r="E23" s="25" t="s">
        <v>32</v>
      </c>
      <c r="F23" s="25" t="s">
        <v>33</v>
      </c>
      <c r="G23" s="25" t="s">
        <v>34</v>
      </c>
      <c r="H23" s="26">
        <f t="shared" si="0"/>
        <v>5</v>
      </c>
      <c r="I23" s="27">
        <v>46.085999999999999</v>
      </c>
      <c r="J23" s="228"/>
      <c r="K23" s="28">
        <v>2960</v>
      </c>
      <c r="L23" s="29">
        <f t="shared" si="1"/>
        <v>9.0123005724028751</v>
      </c>
      <c r="M23" s="27">
        <v>0.35</v>
      </c>
      <c r="N23" s="28">
        <v>1758</v>
      </c>
      <c r="O23" s="27">
        <v>0.223</v>
      </c>
      <c r="P23" s="28">
        <v>3685</v>
      </c>
      <c r="Q23" s="27">
        <v>0.60099999999999998</v>
      </c>
      <c r="R23" s="28">
        <v>8245</v>
      </c>
      <c r="S23" s="27">
        <v>13.528</v>
      </c>
      <c r="T23" s="28">
        <v>18609</v>
      </c>
      <c r="U23" s="27">
        <v>29.408999999999999</v>
      </c>
      <c r="V23" s="28">
        <v>7235</v>
      </c>
      <c r="W23" s="27">
        <v>2.117</v>
      </c>
      <c r="X23" s="28">
        <v>63</v>
      </c>
      <c r="Y23" s="27">
        <v>33.122</v>
      </c>
      <c r="Z23" s="28">
        <v>7305</v>
      </c>
      <c r="AA23" s="30">
        <v>0.55700000000000005</v>
      </c>
      <c r="AB23" s="28">
        <v>313</v>
      </c>
      <c r="AC23" s="30">
        <v>0.46800000000000003</v>
      </c>
      <c r="AD23" s="28">
        <v>1185</v>
      </c>
    </row>
    <row r="24" spans="1:30" x14ac:dyDescent="0.15">
      <c r="A24" s="24" t="s">
        <v>55</v>
      </c>
      <c r="B24" s="24" t="s">
        <v>51</v>
      </c>
      <c r="C24" s="24" t="s">
        <v>52</v>
      </c>
      <c r="D24" s="25" t="s">
        <v>31</v>
      </c>
      <c r="E24" s="25" t="s">
        <v>32</v>
      </c>
      <c r="F24" s="25" t="s">
        <v>33</v>
      </c>
      <c r="G24" s="25" t="s">
        <v>34</v>
      </c>
      <c r="H24" s="26">
        <f t="shared" si="0"/>
        <v>116</v>
      </c>
      <c r="I24" s="27">
        <v>10.067</v>
      </c>
      <c r="J24" s="228"/>
      <c r="K24" s="28">
        <v>24133</v>
      </c>
      <c r="L24" s="29">
        <f t="shared" si="1"/>
        <v>73.477651930337345</v>
      </c>
      <c r="M24" s="27">
        <v>6.3E-2</v>
      </c>
      <c r="N24" s="28">
        <v>25053</v>
      </c>
      <c r="O24" s="27">
        <v>5.6000000000000001E-2</v>
      </c>
      <c r="P24" s="28">
        <v>26305</v>
      </c>
      <c r="Q24" s="27">
        <v>-1.216</v>
      </c>
      <c r="R24" s="28">
        <v>30115</v>
      </c>
      <c r="S24" s="27">
        <v>1.5229999999999999</v>
      </c>
      <c r="T24" s="28">
        <v>31500</v>
      </c>
      <c r="U24" s="27">
        <v>13.634</v>
      </c>
      <c r="V24" s="28">
        <v>24739</v>
      </c>
      <c r="W24" s="27">
        <v>0.13700000000000001</v>
      </c>
      <c r="X24" s="28">
        <v>14418</v>
      </c>
      <c r="Y24" s="27">
        <v>46.237000000000002</v>
      </c>
      <c r="Z24" s="28">
        <v>3038</v>
      </c>
      <c r="AA24" s="30">
        <v>6.0999999999999999E-2</v>
      </c>
      <c r="AB24" s="28">
        <v>26752</v>
      </c>
      <c r="AC24" s="30">
        <v>0.11700000000000001</v>
      </c>
      <c r="AD24" s="28">
        <v>20269</v>
      </c>
    </row>
    <row r="25" spans="1:30" x14ac:dyDescent="0.15">
      <c r="A25" s="24" t="s">
        <v>56</v>
      </c>
      <c r="B25" s="24" t="s">
        <v>51</v>
      </c>
      <c r="C25" s="24" t="s">
        <v>52</v>
      </c>
      <c r="D25" s="25" t="s">
        <v>31</v>
      </c>
      <c r="E25" s="25" t="s">
        <v>32</v>
      </c>
      <c r="F25" s="25" t="s">
        <v>33</v>
      </c>
      <c r="G25" s="25" t="s">
        <v>34</v>
      </c>
      <c r="H25" s="26">
        <f t="shared" si="0"/>
        <v>71</v>
      </c>
      <c r="I25" s="27">
        <v>21.823</v>
      </c>
      <c r="J25" s="228"/>
      <c r="K25" s="28">
        <v>12856</v>
      </c>
      <c r="L25" s="29">
        <f t="shared" si="1"/>
        <v>39.142613567165995</v>
      </c>
      <c r="M25" s="27">
        <v>0.17399999999999999</v>
      </c>
      <c r="N25" s="28">
        <v>10238</v>
      </c>
      <c r="O25" s="27">
        <v>0.107</v>
      </c>
      <c r="P25" s="28">
        <v>14557</v>
      </c>
      <c r="Q25" s="27">
        <v>-4.4999999999999998E-2</v>
      </c>
      <c r="R25" s="28">
        <v>16770</v>
      </c>
      <c r="S25" s="27">
        <v>6.0110000000000001</v>
      </c>
      <c r="T25" s="28">
        <v>26193</v>
      </c>
      <c r="U25" s="27">
        <v>24.196000000000002</v>
      </c>
      <c r="V25" s="28">
        <v>11863</v>
      </c>
      <c r="W25" s="27">
        <v>0.52700000000000002</v>
      </c>
      <c r="X25" s="28">
        <v>8653</v>
      </c>
      <c r="Y25" s="27">
        <v>41.290999999999997</v>
      </c>
      <c r="Z25" s="28">
        <v>4331</v>
      </c>
      <c r="AA25" s="30">
        <v>8.7999999999999995E-2</v>
      </c>
      <c r="AB25" s="28">
        <v>22819</v>
      </c>
      <c r="AC25" s="30">
        <v>0.36299999999999999</v>
      </c>
      <c r="AD25" s="28">
        <v>3468</v>
      </c>
    </row>
    <row r="26" spans="1:30" x14ac:dyDescent="0.15">
      <c r="A26" s="24" t="s">
        <v>57</v>
      </c>
      <c r="B26" s="24" t="s">
        <v>51</v>
      </c>
      <c r="C26" s="24" t="s">
        <v>52</v>
      </c>
      <c r="D26" s="25" t="s">
        <v>31</v>
      </c>
      <c r="E26" s="25" t="s">
        <v>32</v>
      </c>
      <c r="F26" s="25" t="s">
        <v>33</v>
      </c>
      <c r="G26" s="25" t="s">
        <v>34</v>
      </c>
      <c r="H26" s="26">
        <f t="shared" si="0"/>
        <v>31</v>
      </c>
      <c r="I26" s="27">
        <v>35.375</v>
      </c>
      <c r="J26" s="228"/>
      <c r="K26" s="28">
        <v>6012</v>
      </c>
      <c r="L26" s="29">
        <f t="shared" si="1"/>
        <v>18.304713189623676</v>
      </c>
      <c r="M26" s="27">
        <v>0.19800000000000001</v>
      </c>
      <c r="N26" s="28">
        <v>8482</v>
      </c>
      <c r="O26" s="27">
        <v>0.13900000000000001</v>
      </c>
      <c r="P26" s="28">
        <v>10186</v>
      </c>
      <c r="Q26" s="27">
        <v>0.27300000000000002</v>
      </c>
      <c r="R26" s="28">
        <v>12260</v>
      </c>
      <c r="S26" s="27">
        <v>7.2069999999999999</v>
      </c>
      <c r="T26" s="28">
        <v>24822</v>
      </c>
      <c r="U26" s="27">
        <v>24.257000000000001</v>
      </c>
      <c r="V26" s="28">
        <v>11802</v>
      </c>
      <c r="W26" s="27">
        <v>1.6659999999999999</v>
      </c>
      <c r="X26" s="28">
        <v>430</v>
      </c>
      <c r="Y26" s="27">
        <v>73.897000000000006</v>
      </c>
      <c r="Z26" s="28">
        <v>106</v>
      </c>
      <c r="AA26" s="30">
        <v>0.34699999999999998</v>
      </c>
      <c r="AB26" s="28">
        <v>4664</v>
      </c>
      <c r="AC26" s="30">
        <v>0.316</v>
      </c>
      <c r="AD26" s="28">
        <v>5172</v>
      </c>
    </row>
    <row r="27" spans="1:30" x14ac:dyDescent="0.15">
      <c r="A27" s="24" t="s">
        <v>58</v>
      </c>
      <c r="B27" s="24" t="s">
        <v>51</v>
      </c>
      <c r="C27" s="24" t="s">
        <v>52</v>
      </c>
      <c r="D27" s="25" t="s">
        <v>31</v>
      </c>
      <c r="E27" s="25" t="s">
        <v>32</v>
      </c>
      <c r="F27" s="25" t="s">
        <v>33</v>
      </c>
      <c r="G27" s="25" t="s">
        <v>34</v>
      </c>
      <c r="H27" s="26">
        <f t="shared" si="0"/>
        <v>106</v>
      </c>
      <c r="I27" s="27">
        <v>12.981999999999999</v>
      </c>
      <c r="J27" s="228"/>
      <c r="K27" s="28">
        <v>20692</v>
      </c>
      <c r="L27" s="29">
        <f t="shared" si="1"/>
        <v>63.000852514919018</v>
      </c>
      <c r="M27" s="27">
        <v>6.5000000000000002E-2</v>
      </c>
      <c r="N27" s="28">
        <v>24613</v>
      </c>
      <c r="O27" s="27">
        <v>5.1999999999999998E-2</v>
      </c>
      <c r="P27" s="28">
        <v>27430</v>
      </c>
      <c r="Q27" s="27">
        <v>-1.0009999999999999</v>
      </c>
      <c r="R27" s="28">
        <v>28562</v>
      </c>
      <c r="S27" s="27">
        <v>0.69399999999999995</v>
      </c>
      <c r="T27" s="28">
        <v>32389</v>
      </c>
      <c r="U27" s="27">
        <v>12.935</v>
      </c>
      <c r="V27" s="28">
        <v>25540</v>
      </c>
      <c r="W27" s="27">
        <v>1.0609999999999999</v>
      </c>
      <c r="X27" s="28">
        <v>2914</v>
      </c>
      <c r="Y27" s="27">
        <v>45.093000000000004</v>
      </c>
      <c r="Z27" s="28">
        <v>3309</v>
      </c>
      <c r="AA27" s="30">
        <v>8.5000000000000006E-2</v>
      </c>
      <c r="AB27" s="28">
        <v>23126</v>
      </c>
      <c r="AC27" s="30">
        <v>0.109</v>
      </c>
      <c r="AD27" s="28">
        <v>21458</v>
      </c>
    </row>
    <row r="28" spans="1:30" x14ac:dyDescent="0.15">
      <c r="A28" s="31" t="s">
        <v>59</v>
      </c>
      <c r="B28" s="24" t="s">
        <v>51</v>
      </c>
      <c r="C28" s="31" t="s">
        <v>52</v>
      </c>
      <c r="D28" s="32" t="s">
        <v>31</v>
      </c>
      <c r="E28" s="32" t="s">
        <v>32</v>
      </c>
      <c r="F28" s="32" t="s">
        <v>33</v>
      </c>
      <c r="G28" s="32" t="s">
        <v>34</v>
      </c>
      <c r="H28" s="33">
        <f t="shared" si="0"/>
        <v>26</v>
      </c>
      <c r="I28" s="34">
        <v>37.436999999999998</v>
      </c>
      <c r="J28" s="229"/>
      <c r="K28" s="35">
        <v>5313</v>
      </c>
      <c r="L28" s="36">
        <f t="shared" si="1"/>
        <v>16.176470588235293</v>
      </c>
      <c r="M28" s="34">
        <v>0.19500000000000001</v>
      </c>
      <c r="N28" s="35">
        <v>8666</v>
      </c>
      <c r="O28" s="34">
        <v>0.15</v>
      </c>
      <c r="P28" s="35">
        <v>9050</v>
      </c>
      <c r="Q28" s="34">
        <v>0.77900000000000003</v>
      </c>
      <c r="R28" s="35">
        <v>6304</v>
      </c>
      <c r="S28" s="34">
        <v>16.178000000000001</v>
      </c>
      <c r="T28" s="35">
        <v>16507</v>
      </c>
      <c r="U28" s="34">
        <v>23.082999999999998</v>
      </c>
      <c r="V28" s="35">
        <v>13099</v>
      </c>
      <c r="W28" s="34">
        <v>1.631</v>
      </c>
      <c r="X28" s="35">
        <v>476</v>
      </c>
      <c r="Y28" s="34">
        <v>63.472000000000001</v>
      </c>
      <c r="Z28" s="35">
        <v>553</v>
      </c>
      <c r="AA28" s="37">
        <v>0.28299999999999997</v>
      </c>
      <c r="AB28" s="35">
        <v>7499</v>
      </c>
      <c r="AC28" s="37">
        <v>0.3</v>
      </c>
      <c r="AD28" s="35">
        <v>5887</v>
      </c>
    </row>
    <row r="29" spans="1:30" x14ac:dyDescent="0.15">
      <c r="A29" s="17" t="s">
        <v>60</v>
      </c>
      <c r="B29" s="24" t="s">
        <v>61</v>
      </c>
      <c r="C29" s="17" t="s">
        <v>62</v>
      </c>
      <c r="D29" s="18" t="s">
        <v>31</v>
      </c>
      <c r="E29" s="18" t="s">
        <v>32</v>
      </c>
      <c r="F29" s="18" t="s">
        <v>33</v>
      </c>
      <c r="G29" s="18" t="s">
        <v>34</v>
      </c>
      <c r="H29" s="19">
        <f t="shared" si="0"/>
        <v>63</v>
      </c>
      <c r="I29" s="20">
        <v>25.388000000000002</v>
      </c>
      <c r="J29" s="227">
        <v>31.807999999999996</v>
      </c>
      <c r="K29" s="21">
        <v>10648</v>
      </c>
      <c r="L29" s="22">
        <f t="shared" si="1"/>
        <v>32.419924491535745</v>
      </c>
      <c r="M29" s="20">
        <v>0.16400000000000001</v>
      </c>
      <c r="N29" s="21">
        <v>11112</v>
      </c>
      <c r="O29" s="20">
        <v>0.11700000000000001</v>
      </c>
      <c r="P29" s="21">
        <v>12959</v>
      </c>
      <c r="Q29" s="20">
        <v>0.23300000000000001</v>
      </c>
      <c r="R29" s="21">
        <v>12781</v>
      </c>
      <c r="S29" s="20">
        <v>1.4930000000000001</v>
      </c>
      <c r="T29" s="21">
        <v>31532</v>
      </c>
      <c r="U29" s="20">
        <v>22.215</v>
      </c>
      <c r="V29" s="21">
        <v>14104</v>
      </c>
      <c r="W29" s="20">
        <v>1.0940000000000001</v>
      </c>
      <c r="X29" s="21">
        <v>2654</v>
      </c>
      <c r="Y29" s="20">
        <v>49.8</v>
      </c>
      <c r="Z29" s="21">
        <v>2307</v>
      </c>
      <c r="AA29" s="23">
        <v>0.25700000000000001</v>
      </c>
      <c r="AB29" s="21">
        <v>8849</v>
      </c>
      <c r="AC29" s="23">
        <v>0.22</v>
      </c>
      <c r="AD29" s="21">
        <v>10346</v>
      </c>
    </row>
    <row r="30" spans="1:30" x14ac:dyDescent="0.15">
      <c r="A30" s="24" t="s">
        <v>63</v>
      </c>
      <c r="B30" s="24" t="s">
        <v>61</v>
      </c>
      <c r="C30" s="24" t="s">
        <v>62</v>
      </c>
      <c r="D30" s="25" t="s">
        <v>31</v>
      </c>
      <c r="E30" s="25" t="s">
        <v>32</v>
      </c>
      <c r="F30" s="25" t="s">
        <v>33</v>
      </c>
      <c r="G30" s="25" t="s">
        <v>34</v>
      </c>
      <c r="H30" s="19">
        <f t="shared" si="0"/>
        <v>89</v>
      </c>
      <c r="I30" s="27">
        <v>17.132999999999999</v>
      </c>
      <c r="J30" s="228"/>
      <c r="K30" s="28">
        <v>16639</v>
      </c>
      <c r="L30" s="29">
        <f t="shared" si="1"/>
        <v>50.660699062233597</v>
      </c>
      <c r="M30" s="27">
        <v>8.1000000000000003E-2</v>
      </c>
      <c r="N30" s="28">
        <v>21469</v>
      </c>
      <c r="O30" s="27">
        <v>6.7000000000000004E-2</v>
      </c>
      <c r="P30" s="28">
        <v>23171</v>
      </c>
      <c r="Q30" s="27">
        <v>-0.38800000000000001</v>
      </c>
      <c r="R30" s="28">
        <v>21749</v>
      </c>
      <c r="S30" s="27">
        <v>3.06</v>
      </c>
      <c r="T30" s="28">
        <v>29720</v>
      </c>
      <c r="U30" s="27">
        <v>22.745999999999999</v>
      </c>
      <c r="V30" s="28">
        <v>13471</v>
      </c>
      <c r="W30" s="27">
        <v>1.2729999999999999</v>
      </c>
      <c r="X30" s="28">
        <v>1577</v>
      </c>
      <c r="Y30" s="27">
        <v>38.106000000000002</v>
      </c>
      <c r="Z30" s="28">
        <v>5335</v>
      </c>
      <c r="AA30" s="30">
        <v>0.11899999999999999</v>
      </c>
      <c r="AB30" s="28">
        <v>19106</v>
      </c>
      <c r="AC30" s="30">
        <v>0.152</v>
      </c>
      <c r="AD30" s="28">
        <v>16239</v>
      </c>
    </row>
    <row r="31" spans="1:30" x14ac:dyDescent="0.15">
      <c r="A31" s="24" t="s">
        <v>64</v>
      </c>
      <c r="B31" s="24" t="s">
        <v>61</v>
      </c>
      <c r="C31" s="24" t="s">
        <v>62</v>
      </c>
      <c r="D31" s="25" t="s">
        <v>31</v>
      </c>
      <c r="E31" s="25" t="s">
        <v>32</v>
      </c>
      <c r="F31" s="25" t="s">
        <v>33</v>
      </c>
      <c r="G31" s="25" t="s">
        <v>34</v>
      </c>
      <c r="H31" s="19">
        <f t="shared" si="0"/>
        <v>44</v>
      </c>
      <c r="I31" s="27">
        <v>31.315000000000001</v>
      </c>
      <c r="J31" s="228"/>
      <c r="K31" s="28">
        <v>7609</v>
      </c>
      <c r="L31" s="29">
        <f t="shared" si="1"/>
        <v>23.167092924126173</v>
      </c>
      <c r="M31" s="27">
        <v>0.20100000000000001</v>
      </c>
      <c r="N31" s="28">
        <v>8253</v>
      </c>
      <c r="O31" s="27">
        <v>0.157</v>
      </c>
      <c r="P31" s="28">
        <v>8344</v>
      </c>
      <c r="Q31" s="27">
        <v>0.36799999999999999</v>
      </c>
      <c r="R31" s="28">
        <v>11004</v>
      </c>
      <c r="S31" s="27">
        <v>4.806</v>
      </c>
      <c r="T31" s="28">
        <v>27592</v>
      </c>
      <c r="U31" s="27">
        <v>22.29</v>
      </c>
      <c r="V31" s="28">
        <v>14019</v>
      </c>
      <c r="W31" s="27">
        <v>1.079</v>
      </c>
      <c r="X31" s="28">
        <v>2770</v>
      </c>
      <c r="Y31" s="27">
        <v>59.347000000000001</v>
      </c>
      <c r="Z31" s="28">
        <v>943</v>
      </c>
      <c r="AA31" s="30">
        <v>0.26400000000000001</v>
      </c>
      <c r="AB31" s="28">
        <v>8487</v>
      </c>
      <c r="AC31" s="30">
        <v>0.26</v>
      </c>
      <c r="AD31" s="28">
        <v>7818</v>
      </c>
    </row>
    <row r="32" spans="1:30" x14ac:dyDescent="0.15">
      <c r="A32" s="24" t="s">
        <v>65</v>
      </c>
      <c r="B32" s="24" t="s">
        <v>61</v>
      </c>
      <c r="C32" s="24" t="s">
        <v>62</v>
      </c>
      <c r="D32" s="25" t="s">
        <v>31</v>
      </c>
      <c r="E32" s="25" t="s">
        <v>32</v>
      </c>
      <c r="F32" s="25" t="s">
        <v>33</v>
      </c>
      <c r="G32" s="25" t="s">
        <v>34</v>
      </c>
      <c r="H32" s="19">
        <f t="shared" si="0"/>
        <v>15</v>
      </c>
      <c r="I32" s="27">
        <v>40.03</v>
      </c>
      <c r="J32" s="228"/>
      <c r="K32" s="28">
        <v>4491</v>
      </c>
      <c r="L32" s="29">
        <f t="shared" si="1"/>
        <v>13.673730361709902</v>
      </c>
      <c r="M32" s="27">
        <v>0.29399999999999998</v>
      </c>
      <c r="N32" s="28">
        <v>3574</v>
      </c>
      <c r="O32" s="27">
        <v>0.184</v>
      </c>
      <c r="P32" s="28">
        <v>6074</v>
      </c>
      <c r="Q32" s="27">
        <v>0.86599999999999999</v>
      </c>
      <c r="R32" s="28">
        <v>5501</v>
      </c>
      <c r="S32" s="27">
        <v>22.727</v>
      </c>
      <c r="T32" s="28">
        <v>12065</v>
      </c>
      <c r="U32" s="27">
        <v>29.274999999999999</v>
      </c>
      <c r="V32" s="28">
        <v>7335</v>
      </c>
      <c r="W32" s="27">
        <v>0.71199999999999997</v>
      </c>
      <c r="X32" s="28">
        <v>6280</v>
      </c>
      <c r="Y32" s="27">
        <v>52.031999999999996</v>
      </c>
      <c r="Z32" s="28">
        <v>1899</v>
      </c>
      <c r="AA32" s="30">
        <v>0.40799999999999997</v>
      </c>
      <c r="AB32" s="28">
        <v>2618</v>
      </c>
      <c r="AC32" s="30">
        <v>0.45500000000000002</v>
      </c>
      <c r="AD32" s="28">
        <v>1390</v>
      </c>
    </row>
    <row r="33" spans="1:30" x14ac:dyDescent="0.15">
      <c r="A33" s="24" t="s">
        <v>66</v>
      </c>
      <c r="B33" s="24" t="s">
        <v>61</v>
      </c>
      <c r="C33" s="24" t="s">
        <v>62</v>
      </c>
      <c r="D33" s="25" t="s">
        <v>31</v>
      </c>
      <c r="E33" s="25" t="s">
        <v>32</v>
      </c>
      <c r="F33" s="25" t="s">
        <v>33</v>
      </c>
      <c r="G33" s="25" t="s">
        <v>34</v>
      </c>
      <c r="H33" s="19">
        <f t="shared" si="0"/>
        <v>4</v>
      </c>
      <c r="I33" s="27">
        <v>46.792999999999999</v>
      </c>
      <c r="J33" s="228"/>
      <c r="K33" s="28">
        <v>2826</v>
      </c>
      <c r="L33" s="29">
        <f t="shared" si="1"/>
        <v>8.6043112897332854</v>
      </c>
      <c r="M33" s="27">
        <v>0.28599999999999998</v>
      </c>
      <c r="N33" s="28">
        <v>3884</v>
      </c>
      <c r="O33" s="27">
        <v>0.23499999999999999</v>
      </c>
      <c r="P33" s="28">
        <v>3084</v>
      </c>
      <c r="Q33" s="27">
        <v>0.71399999999999997</v>
      </c>
      <c r="R33" s="28">
        <v>6973</v>
      </c>
      <c r="S33" s="27">
        <v>25.751999999999999</v>
      </c>
      <c r="T33" s="28">
        <v>10481</v>
      </c>
      <c r="U33" s="27">
        <v>39.462000000000003</v>
      </c>
      <c r="V33" s="28">
        <v>2268</v>
      </c>
      <c r="W33" s="27">
        <v>1.3049999999999999</v>
      </c>
      <c r="X33" s="28">
        <v>1428</v>
      </c>
      <c r="Y33" s="27">
        <v>46.866999999999997</v>
      </c>
      <c r="Z33" s="28">
        <v>2921</v>
      </c>
      <c r="AA33" s="30">
        <v>0.245</v>
      </c>
      <c r="AB33" s="28">
        <v>9541</v>
      </c>
      <c r="AC33" s="30">
        <v>0.49</v>
      </c>
      <c r="AD33" s="28">
        <v>925</v>
      </c>
    </row>
    <row r="34" spans="1:30" x14ac:dyDescent="0.15">
      <c r="A34" s="24" t="s">
        <v>67</v>
      </c>
      <c r="B34" s="24" t="s">
        <v>61</v>
      </c>
      <c r="C34" s="24" t="s">
        <v>62</v>
      </c>
      <c r="D34" s="25" t="s">
        <v>31</v>
      </c>
      <c r="E34" s="25" t="s">
        <v>32</v>
      </c>
      <c r="F34" s="25" t="s">
        <v>33</v>
      </c>
      <c r="G34" s="25" t="s">
        <v>34</v>
      </c>
      <c r="H34" s="26">
        <f t="shared" si="0"/>
        <v>56</v>
      </c>
      <c r="I34" s="27">
        <v>26.731000000000002</v>
      </c>
      <c r="J34" s="228"/>
      <c r="K34" s="28">
        <v>9869</v>
      </c>
      <c r="L34" s="29">
        <f t="shared" si="1"/>
        <v>30.048106199001339</v>
      </c>
      <c r="M34" s="27">
        <v>0.18</v>
      </c>
      <c r="N34" s="28">
        <v>9744</v>
      </c>
      <c r="O34" s="27">
        <v>0.11799999999999999</v>
      </c>
      <c r="P34" s="28">
        <v>12946</v>
      </c>
      <c r="Q34" s="27">
        <v>0.77400000000000002</v>
      </c>
      <c r="R34" s="28">
        <v>6349</v>
      </c>
      <c r="S34" s="27">
        <v>8.8879999999999999</v>
      </c>
      <c r="T34" s="28">
        <v>22996</v>
      </c>
      <c r="U34" s="27">
        <v>20.652000000000001</v>
      </c>
      <c r="V34" s="28">
        <v>15971</v>
      </c>
      <c r="W34" s="27">
        <v>0.61199999999999999</v>
      </c>
      <c r="X34" s="28">
        <v>7509</v>
      </c>
      <c r="Y34" s="27">
        <v>49.331000000000003</v>
      </c>
      <c r="Z34" s="28">
        <v>2398</v>
      </c>
      <c r="AA34" s="30">
        <v>0.309</v>
      </c>
      <c r="AB34" s="28">
        <v>6239</v>
      </c>
      <c r="AC34" s="30">
        <v>0.29399999999999998</v>
      </c>
      <c r="AD34" s="28">
        <v>6136</v>
      </c>
    </row>
    <row r="35" spans="1:30" x14ac:dyDescent="0.15">
      <c r="A35" s="31" t="s">
        <v>68</v>
      </c>
      <c r="B35" s="24" t="s">
        <v>61</v>
      </c>
      <c r="C35" s="31" t="s">
        <v>62</v>
      </c>
      <c r="D35" s="32" t="s">
        <v>31</v>
      </c>
      <c r="E35" s="32" t="s">
        <v>32</v>
      </c>
      <c r="F35" s="32" t="s">
        <v>33</v>
      </c>
      <c r="G35" s="32" t="s">
        <v>34</v>
      </c>
      <c r="H35" s="33">
        <f t="shared" si="0"/>
        <v>32</v>
      </c>
      <c r="I35" s="34">
        <v>35.265999999999998</v>
      </c>
      <c r="J35" s="229"/>
      <c r="K35" s="35">
        <v>6040</v>
      </c>
      <c r="L35" s="36">
        <f t="shared" si="1"/>
        <v>18.389964681524784</v>
      </c>
      <c r="M35" s="34">
        <v>0.25</v>
      </c>
      <c r="N35" s="35">
        <v>5492</v>
      </c>
      <c r="O35" s="34">
        <v>0.185</v>
      </c>
      <c r="P35" s="35">
        <v>6026</v>
      </c>
      <c r="Q35" s="34">
        <v>0.66600000000000004</v>
      </c>
      <c r="R35" s="35">
        <v>7502</v>
      </c>
      <c r="S35" s="34">
        <v>9.7040000000000006</v>
      </c>
      <c r="T35" s="35">
        <v>22157</v>
      </c>
      <c r="U35" s="34">
        <v>18.954999999999998</v>
      </c>
      <c r="V35" s="35">
        <v>18118</v>
      </c>
      <c r="W35" s="34">
        <v>1.0900000000000001</v>
      </c>
      <c r="X35" s="35">
        <v>2689</v>
      </c>
      <c r="Y35" s="34">
        <v>53.372999999999998</v>
      </c>
      <c r="Z35" s="35">
        <v>1703</v>
      </c>
      <c r="AA35" s="37">
        <v>0.38500000000000001</v>
      </c>
      <c r="AB35" s="35">
        <v>3322</v>
      </c>
      <c r="AC35" s="37">
        <v>0.35899999999999999</v>
      </c>
      <c r="AD35" s="35">
        <v>3576</v>
      </c>
    </row>
    <row r="36" spans="1:30" x14ac:dyDescent="0.15">
      <c r="A36" s="17" t="s">
        <v>69</v>
      </c>
      <c r="B36" s="24" t="s">
        <v>70</v>
      </c>
      <c r="C36" s="17" t="s">
        <v>71</v>
      </c>
      <c r="D36" s="18" t="s">
        <v>31</v>
      </c>
      <c r="E36" s="18" t="s">
        <v>32</v>
      </c>
      <c r="F36" s="18" t="s">
        <v>33</v>
      </c>
      <c r="G36" s="18" t="s">
        <v>34</v>
      </c>
      <c r="H36" s="19">
        <f t="shared" si="0"/>
        <v>90</v>
      </c>
      <c r="I36" s="20">
        <v>17.105</v>
      </c>
      <c r="J36" s="227">
        <v>20.055285714285713</v>
      </c>
      <c r="K36" s="21">
        <v>16657</v>
      </c>
      <c r="L36" s="22">
        <f t="shared" si="1"/>
        <v>50.715503592741442</v>
      </c>
      <c r="M36" s="20">
        <v>0.13100000000000001</v>
      </c>
      <c r="N36" s="21">
        <v>14418</v>
      </c>
      <c r="O36" s="20">
        <v>9.7000000000000003E-2</v>
      </c>
      <c r="P36" s="21">
        <v>16274</v>
      </c>
      <c r="Q36" s="20">
        <v>-0.56299999999999994</v>
      </c>
      <c r="R36" s="21">
        <v>24057</v>
      </c>
      <c r="S36" s="20">
        <v>3.2349999999999999</v>
      </c>
      <c r="T36" s="21">
        <v>29520</v>
      </c>
      <c r="U36" s="20">
        <v>18.68</v>
      </c>
      <c r="V36" s="21">
        <v>18460</v>
      </c>
      <c r="W36" s="20">
        <v>0.93799999999999994</v>
      </c>
      <c r="X36" s="21">
        <v>3941</v>
      </c>
      <c r="Y36" s="20">
        <v>27.856000000000002</v>
      </c>
      <c r="Z36" s="21">
        <v>9767</v>
      </c>
      <c r="AA36" s="23">
        <v>0.159</v>
      </c>
      <c r="AB36" s="21">
        <v>15524</v>
      </c>
      <c r="AC36" s="23">
        <v>0.156</v>
      </c>
      <c r="AD36" s="21">
        <v>15810</v>
      </c>
    </row>
    <row r="37" spans="1:30" x14ac:dyDescent="0.15">
      <c r="A37" s="24" t="s">
        <v>72</v>
      </c>
      <c r="B37" s="24" t="s">
        <v>70</v>
      </c>
      <c r="C37" s="24" t="s">
        <v>71</v>
      </c>
      <c r="D37" s="25" t="s">
        <v>31</v>
      </c>
      <c r="E37" s="25" t="s">
        <v>32</v>
      </c>
      <c r="F37" s="25" t="s">
        <v>33</v>
      </c>
      <c r="G37" s="25" t="s">
        <v>34</v>
      </c>
      <c r="H37" s="26">
        <f t="shared" si="0"/>
        <v>49</v>
      </c>
      <c r="I37" s="27">
        <v>29.02</v>
      </c>
      <c r="J37" s="228"/>
      <c r="K37" s="28">
        <v>8689</v>
      </c>
      <c r="L37" s="29">
        <f t="shared" si="1"/>
        <v>26.455364754597493</v>
      </c>
      <c r="M37" s="27">
        <v>0.17499999999999999</v>
      </c>
      <c r="N37" s="28">
        <v>10159</v>
      </c>
      <c r="O37" s="27">
        <v>0.14499999999999999</v>
      </c>
      <c r="P37" s="28">
        <v>9573</v>
      </c>
      <c r="Q37" s="27">
        <v>0.38400000000000001</v>
      </c>
      <c r="R37" s="28">
        <v>10810</v>
      </c>
      <c r="S37" s="27">
        <v>8.7840000000000007</v>
      </c>
      <c r="T37" s="28">
        <v>23119</v>
      </c>
      <c r="U37" s="27">
        <v>23.146999999999998</v>
      </c>
      <c r="V37" s="28">
        <v>13022</v>
      </c>
      <c r="W37" s="27">
        <v>0.77100000000000002</v>
      </c>
      <c r="X37" s="28">
        <v>5571</v>
      </c>
      <c r="Y37" s="27">
        <v>59.378999999999998</v>
      </c>
      <c r="Z37" s="28">
        <v>937</v>
      </c>
      <c r="AA37" s="30">
        <v>0.311</v>
      </c>
      <c r="AB37" s="28">
        <v>6171</v>
      </c>
      <c r="AC37" s="30">
        <v>0.25900000000000001</v>
      </c>
      <c r="AD37" s="28">
        <v>7907</v>
      </c>
    </row>
    <row r="38" spans="1:30" x14ac:dyDescent="0.15">
      <c r="A38" s="24" t="s">
        <v>73</v>
      </c>
      <c r="B38" s="24" t="s">
        <v>70</v>
      </c>
      <c r="C38" s="24" t="s">
        <v>71</v>
      </c>
      <c r="D38" s="25" t="s">
        <v>31</v>
      </c>
      <c r="E38" s="25" t="s">
        <v>32</v>
      </c>
      <c r="F38" s="25" t="s">
        <v>33</v>
      </c>
      <c r="G38" s="25" t="s">
        <v>34</v>
      </c>
      <c r="H38" s="26">
        <f t="shared" si="0"/>
        <v>113</v>
      </c>
      <c r="I38" s="27">
        <v>10.923</v>
      </c>
      <c r="J38" s="228"/>
      <c r="K38" s="28">
        <v>23092</v>
      </c>
      <c r="L38" s="29">
        <f t="shared" si="1"/>
        <v>70.308123249299712</v>
      </c>
      <c r="M38" s="27">
        <v>8.7999999999999995E-2</v>
      </c>
      <c r="N38" s="28">
        <v>20241</v>
      </c>
      <c r="O38" s="27">
        <v>5.8000000000000003E-2</v>
      </c>
      <c r="P38" s="28">
        <v>25579</v>
      </c>
      <c r="Q38" s="27">
        <v>-0.91700000000000004</v>
      </c>
      <c r="R38" s="28">
        <v>27856</v>
      </c>
      <c r="S38" s="27">
        <v>9.7520000000000007</v>
      </c>
      <c r="T38" s="28">
        <v>22114</v>
      </c>
      <c r="U38" s="27">
        <v>11.914</v>
      </c>
      <c r="V38" s="28">
        <v>26703</v>
      </c>
      <c r="W38" s="27">
        <v>-0.106</v>
      </c>
      <c r="X38" s="28">
        <v>18146</v>
      </c>
      <c r="Y38" s="27">
        <v>38.411999999999999</v>
      </c>
      <c r="Z38" s="28">
        <v>5235</v>
      </c>
      <c r="AA38" s="30">
        <v>0.128</v>
      </c>
      <c r="AB38" s="28">
        <v>18207</v>
      </c>
      <c r="AC38" s="30">
        <v>0.13</v>
      </c>
      <c r="AD38" s="28">
        <v>18569</v>
      </c>
    </row>
    <row r="39" spans="1:30" x14ac:dyDescent="0.15">
      <c r="A39" s="24" t="s">
        <v>74</v>
      </c>
      <c r="B39" s="24" t="s">
        <v>70</v>
      </c>
      <c r="C39" s="24" t="s">
        <v>71</v>
      </c>
      <c r="D39" s="25" t="s">
        <v>31</v>
      </c>
      <c r="E39" s="25" t="s">
        <v>32</v>
      </c>
      <c r="F39" s="25" t="s">
        <v>33</v>
      </c>
      <c r="G39" s="25" t="s">
        <v>34</v>
      </c>
      <c r="H39" s="26">
        <f t="shared" si="0"/>
        <v>125</v>
      </c>
      <c r="I39" s="27">
        <v>8.7889999999999997</v>
      </c>
      <c r="J39" s="228"/>
      <c r="K39" s="28">
        <v>25712</v>
      </c>
      <c r="L39" s="29">
        <f t="shared" si="1"/>
        <v>78.28522713433199</v>
      </c>
      <c r="M39" s="27">
        <v>5.0999999999999997E-2</v>
      </c>
      <c r="N39" s="28">
        <v>27655</v>
      </c>
      <c r="O39" s="27">
        <v>3.9E-2</v>
      </c>
      <c r="P39" s="28">
        <v>30441</v>
      </c>
      <c r="Q39" s="27">
        <v>-1.2150000000000001</v>
      </c>
      <c r="R39" s="28">
        <v>30110</v>
      </c>
      <c r="S39" s="27">
        <v>4.5529999999999999</v>
      </c>
      <c r="T39" s="28">
        <v>27892</v>
      </c>
      <c r="U39" s="27">
        <v>10.416</v>
      </c>
      <c r="V39" s="28">
        <v>28350</v>
      </c>
      <c r="W39" s="27">
        <v>-5.8999999999999997E-2</v>
      </c>
      <c r="X39" s="28">
        <v>17465</v>
      </c>
      <c r="Y39" s="27">
        <v>48.253</v>
      </c>
      <c r="Z39" s="28">
        <v>2609</v>
      </c>
      <c r="AA39" s="30">
        <v>7.1999999999999995E-2</v>
      </c>
      <c r="AB39" s="28">
        <v>25123</v>
      </c>
      <c r="AC39" s="30">
        <v>0.10299999999999999</v>
      </c>
      <c r="AD39" s="28">
        <v>22287</v>
      </c>
    </row>
    <row r="40" spans="1:30" x14ac:dyDescent="0.15">
      <c r="A40" s="24" t="s">
        <v>75</v>
      </c>
      <c r="B40" s="24" t="s">
        <v>70</v>
      </c>
      <c r="C40" s="24" t="s">
        <v>71</v>
      </c>
      <c r="D40" s="25" t="s">
        <v>31</v>
      </c>
      <c r="E40" s="25" t="s">
        <v>32</v>
      </c>
      <c r="F40" s="25" t="s">
        <v>33</v>
      </c>
      <c r="G40" s="25" t="s">
        <v>34</v>
      </c>
      <c r="H40" s="26">
        <f t="shared" si="0"/>
        <v>62</v>
      </c>
      <c r="I40" s="27">
        <v>25.782</v>
      </c>
      <c r="J40" s="228"/>
      <c r="K40" s="28">
        <v>10416</v>
      </c>
      <c r="L40" s="29">
        <f t="shared" si="1"/>
        <v>31.713554987212277</v>
      </c>
      <c r="M40" s="27">
        <v>0.154</v>
      </c>
      <c r="N40" s="28">
        <v>12044</v>
      </c>
      <c r="O40" s="27">
        <v>0.126</v>
      </c>
      <c r="P40" s="28">
        <v>11799</v>
      </c>
      <c r="Q40" s="27">
        <v>-6.8000000000000005E-2</v>
      </c>
      <c r="R40" s="28">
        <v>17146</v>
      </c>
      <c r="S40" s="27">
        <v>21.741</v>
      </c>
      <c r="T40" s="28">
        <v>12641</v>
      </c>
      <c r="U40" s="27">
        <v>22.245999999999999</v>
      </c>
      <c r="V40" s="28">
        <v>14065</v>
      </c>
      <c r="W40" s="27">
        <v>0.85</v>
      </c>
      <c r="X40" s="28">
        <v>4756</v>
      </c>
      <c r="Y40" s="27">
        <v>46.609000000000002</v>
      </c>
      <c r="Z40" s="28">
        <v>2958</v>
      </c>
      <c r="AA40" s="30">
        <v>0.27500000000000002</v>
      </c>
      <c r="AB40" s="28">
        <v>7964</v>
      </c>
      <c r="AC40" s="30">
        <v>0.23799999999999999</v>
      </c>
      <c r="AD40" s="28">
        <v>9150</v>
      </c>
    </row>
    <row r="41" spans="1:30" x14ac:dyDescent="0.15">
      <c r="A41" s="24" t="s">
        <v>76</v>
      </c>
      <c r="B41" s="24" t="s">
        <v>70</v>
      </c>
      <c r="C41" s="24" t="s">
        <v>71</v>
      </c>
      <c r="D41" s="25" t="s">
        <v>31</v>
      </c>
      <c r="E41" s="25" t="s">
        <v>32</v>
      </c>
      <c r="F41" s="25" t="s">
        <v>33</v>
      </c>
      <c r="G41" s="25" t="s">
        <v>34</v>
      </c>
      <c r="H41" s="26">
        <f t="shared" si="0"/>
        <v>28</v>
      </c>
      <c r="I41" s="27">
        <v>36.832999999999998</v>
      </c>
      <c r="J41" s="228"/>
      <c r="K41" s="28">
        <v>5505</v>
      </c>
      <c r="L41" s="29">
        <f t="shared" si="1"/>
        <v>16.761052246985749</v>
      </c>
      <c r="M41" s="27">
        <v>0.28299999999999997</v>
      </c>
      <c r="N41" s="28">
        <v>4013</v>
      </c>
      <c r="O41" s="27">
        <v>0.19500000000000001</v>
      </c>
      <c r="P41" s="28">
        <v>5344</v>
      </c>
      <c r="Q41" s="27">
        <v>1.0629999999999999</v>
      </c>
      <c r="R41" s="28">
        <v>3947</v>
      </c>
      <c r="S41" s="27">
        <v>13.247999999999999</v>
      </c>
      <c r="T41" s="28">
        <v>18868</v>
      </c>
      <c r="U41" s="27">
        <v>25.398</v>
      </c>
      <c r="V41" s="28">
        <v>10621</v>
      </c>
      <c r="W41" s="27">
        <v>0.72799999999999998</v>
      </c>
      <c r="X41" s="28">
        <v>6085</v>
      </c>
      <c r="Y41" s="27">
        <v>36.323</v>
      </c>
      <c r="Z41" s="28">
        <v>6013</v>
      </c>
      <c r="AA41" s="30">
        <v>0.44800000000000001</v>
      </c>
      <c r="AB41" s="28">
        <v>1657</v>
      </c>
      <c r="AC41" s="30">
        <v>0.438</v>
      </c>
      <c r="AD41" s="28">
        <v>1658</v>
      </c>
    </row>
    <row r="42" spans="1:30" x14ac:dyDescent="0.15">
      <c r="A42" s="31" t="s">
        <v>77</v>
      </c>
      <c r="B42" s="24" t="s">
        <v>70</v>
      </c>
      <c r="C42" s="31" t="s">
        <v>71</v>
      </c>
      <c r="D42" s="32" t="s">
        <v>31</v>
      </c>
      <c r="E42" s="32" t="s">
        <v>32</v>
      </c>
      <c r="F42" s="32" t="s">
        <v>33</v>
      </c>
      <c r="G42" s="32" t="s">
        <v>34</v>
      </c>
      <c r="H42" s="33">
        <f t="shared" si="0"/>
        <v>110</v>
      </c>
      <c r="I42" s="34">
        <v>11.935</v>
      </c>
      <c r="J42" s="229"/>
      <c r="K42" s="35">
        <v>21878</v>
      </c>
      <c r="L42" s="36">
        <f t="shared" si="1"/>
        <v>66.611862136158805</v>
      </c>
      <c r="M42" s="34">
        <v>8.7999999999999995E-2</v>
      </c>
      <c r="N42" s="35">
        <v>20277</v>
      </c>
      <c r="O42" s="34">
        <v>7.0999999999999994E-2</v>
      </c>
      <c r="P42" s="35">
        <v>22053</v>
      </c>
      <c r="Q42" s="34">
        <v>-0.62</v>
      </c>
      <c r="R42" s="35">
        <v>24740</v>
      </c>
      <c r="S42" s="34">
        <v>1.738</v>
      </c>
      <c r="T42" s="35">
        <v>31261</v>
      </c>
      <c r="U42" s="34">
        <v>15.535</v>
      </c>
      <c r="V42" s="35">
        <v>22386</v>
      </c>
      <c r="W42" s="34">
        <v>5.0999999999999997E-2</v>
      </c>
      <c r="X42" s="35">
        <v>15792</v>
      </c>
      <c r="Y42" s="34">
        <v>40.744</v>
      </c>
      <c r="Z42" s="35">
        <v>4489</v>
      </c>
      <c r="AA42" s="37">
        <v>6.9000000000000006E-2</v>
      </c>
      <c r="AB42" s="35">
        <v>25460</v>
      </c>
      <c r="AC42" s="37">
        <v>0.217</v>
      </c>
      <c r="AD42" s="35">
        <v>10563</v>
      </c>
    </row>
    <row r="43" spans="1:30" x14ac:dyDescent="0.15">
      <c r="A43" s="17" t="s">
        <v>78</v>
      </c>
      <c r="B43" s="24" t="s">
        <v>79</v>
      </c>
      <c r="C43" s="17" t="s">
        <v>80</v>
      </c>
      <c r="D43" s="18" t="s">
        <v>31</v>
      </c>
      <c r="E43" s="18" t="s">
        <v>32</v>
      </c>
      <c r="F43" s="18" t="s">
        <v>33</v>
      </c>
      <c r="G43" s="18" t="s">
        <v>34</v>
      </c>
      <c r="H43" s="19">
        <f t="shared" si="0"/>
        <v>122</v>
      </c>
      <c r="I43" s="20">
        <v>8.9960000000000004</v>
      </c>
      <c r="J43" s="227">
        <v>10.040749999999999</v>
      </c>
      <c r="K43" s="21">
        <v>25464</v>
      </c>
      <c r="L43" s="22">
        <f t="shared" si="1"/>
        <v>77.530142491779316</v>
      </c>
      <c r="M43" s="20">
        <v>6.7000000000000004E-2</v>
      </c>
      <c r="N43" s="21">
        <v>24140</v>
      </c>
      <c r="O43" s="20">
        <v>3.5999999999999997E-2</v>
      </c>
      <c r="P43" s="21">
        <v>30876</v>
      </c>
      <c r="Q43" s="20">
        <v>-1.171</v>
      </c>
      <c r="R43" s="21">
        <v>29802</v>
      </c>
      <c r="S43" s="20">
        <v>15.178000000000001</v>
      </c>
      <c r="T43" s="21">
        <v>17322</v>
      </c>
      <c r="U43" s="20">
        <v>16.146000000000001</v>
      </c>
      <c r="V43" s="21">
        <v>21595</v>
      </c>
      <c r="W43" s="20">
        <v>-0.106</v>
      </c>
      <c r="X43" s="21">
        <v>18160</v>
      </c>
      <c r="Y43" s="20">
        <v>29.655000000000001</v>
      </c>
      <c r="Z43" s="21">
        <v>8839</v>
      </c>
      <c r="AA43" s="23">
        <v>0.10199999999999999</v>
      </c>
      <c r="AB43" s="21">
        <v>21083</v>
      </c>
      <c r="AC43" s="23">
        <v>0.105</v>
      </c>
      <c r="AD43" s="21">
        <v>21984</v>
      </c>
    </row>
    <row r="44" spans="1:30" x14ac:dyDescent="0.15">
      <c r="A44" s="24" t="s">
        <v>81</v>
      </c>
      <c r="B44" s="24" t="s">
        <v>79</v>
      </c>
      <c r="C44" s="24" t="s">
        <v>80</v>
      </c>
      <c r="D44" s="25" t="s">
        <v>31</v>
      </c>
      <c r="E44" s="25" t="s">
        <v>32</v>
      </c>
      <c r="F44" s="25" t="s">
        <v>33</v>
      </c>
      <c r="G44" s="25" t="s">
        <v>34</v>
      </c>
      <c r="H44" s="26">
        <f t="shared" si="0"/>
        <v>129</v>
      </c>
      <c r="I44" s="27">
        <v>7.8769999999999998</v>
      </c>
      <c r="J44" s="228"/>
      <c r="K44" s="28">
        <v>26898</v>
      </c>
      <c r="L44" s="29">
        <f t="shared" si="1"/>
        <v>81.896236755571792</v>
      </c>
      <c r="M44" s="27">
        <v>4.3999999999999997E-2</v>
      </c>
      <c r="N44" s="28">
        <v>29121</v>
      </c>
      <c r="O44" s="27">
        <v>3.7999999999999999E-2</v>
      </c>
      <c r="P44" s="28">
        <v>30612</v>
      </c>
      <c r="Q44" s="27">
        <v>-1.2589999999999999</v>
      </c>
      <c r="R44" s="28">
        <v>30379</v>
      </c>
      <c r="S44" s="27">
        <v>1.4810000000000001</v>
      </c>
      <c r="T44" s="28">
        <v>31540</v>
      </c>
      <c r="U44" s="27">
        <v>14.273999999999999</v>
      </c>
      <c r="V44" s="28">
        <v>23952</v>
      </c>
      <c r="W44" s="27">
        <v>0.245</v>
      </c>
      <c r="X44" s="28">
        <v>12768</v>
      </c>
      <c r="Y44" s="27">
        <v>39.25</v>
      </c>
      <c r="Z44" s="28">
        <v>4952</v>
      </c>
      <c r="AA44" s="30">
        <v>3.9E-2</v>
      </c>
      <c r="AB44" s="28">
        <v>30062</v>
      </c>
      <c r="AC44" s="30">
        <v>0.10299999999999999</v>
      </c>
      <c r="AD44" s="28">
        <v>22271</v>
      </c>
    </row>
    <row r="45" spans="1:30" x14ac:dyDescent="0.15">
      <c r="A45" s="24" t="s">
        <v>82</v>
      </c>
      <c r="B45" s="24" t="s">
        <v>79</v>
      </c>
      <c r="C45" s="24" t="s">
        <v>80</v>
      </c>
      <c r="D45" s="25" t="s">
        <v>31</v>
      </c>
      <c r="E45" s="25" t="s">
        <v>32</v>
      </c>
      <c r="F45" s="25" t="s">
        <v>33</v>
      </c>
      <c r="G45" s="25" t="s">
        <v>34</v>
      </c>
      <c r="H45" s="26">
        <f t="shared" si="0"/>
        <v>119</v>
      </c>
      <c r="I45" s="27">
        <v>9.42</v>
      </c>
      <c r="J45" s="228"/>
      <c r="K45" s="28">
        <v>24930</v>
      </c>
      <c r="L45" s="29">
        <f t="shared" si="1"/>
        <v>75.90427475337961</v>
      </c>
      <c r="M45" s="27">
        <v>4.4999999999999998E-2</v>
      </c>
      <c r="N45" s="28">
        <v>28904</v>
      </c>
      <c r="O45" s="27">
        <v>2.8000000000000001E-2</v>
      </c>
      <c r="P45" s="28">
        <v>32048</v>
      </c>
      <c r="Q45" s="27">
        <v>-1.7390000000000001</v>
      </c>
      <c r="R45" s="28">
        <v>32100</v>
      </c>
      <c r="S45" s="27">
        <v>2.762</v>
      </c>
      <c r="T45" s="28">
        <v>30082</v>
      </c>
      <c r="U45" s="27">
        <v>17.776</v>
      </c>
      <c r="V45" s="28">
        <v>19585</v>
      </c>
      <c r="W45" s="27">
        <v>0.47</v>
      </c>
      <c r="X45" s="28">
        <v>9429</v>
      </c>
      <c r="Y45" s="27">
        <v>44.591000000000001</v>
      </c>
      <c r="Z45" s="28">
        <v>3420</v>
      </c>
      <c r="AA45" s="30">
        <v>3.4000000000000002E-2</v>
      </c>
      <c r="AB45" s="28">
        <v>30814</v>
      </c>
      <c r="AC45" s="30">
        <v>8.8999999999999996E-2</v>
      </c>
      <c r="AD45" s="28">
        <v>24534</v>
      </c>
    </row>
    <row r="46" spans="1:30" x14ac:dyDescent="0.15">
      <c r="A46" s="24" t="s">
        <v>83</v>
      </c>
      <c r="B46" s="24" t="s">
        <v>79</v>
      </c>
      <c r="C46" s="24" t="s">
        <v>80</v>
      </c>
      <c r="D46" s="25" t="s">
        <v>31</v>
      </c>
      <c r="E46" s="25" t="s">
        <v>32</v>
      </c>
      <c r="F46" s="25" t="s">
        <v>33</v>
      </c>
      <c r="G46" s="25" t="s">
        <v>34</v>
      </c>
      <c r="H46" s="26">
        <f t="shared" si="0"/>
        <v>88</v>
      </c>
      <c r="I46" s="27">
        <v>17.34</v>
      </c>
      <c r="J46" s="228"/>
      <c r="K46" s="28">
        <v>16468</v>
      </c>
      <c r="L46" s="29">
        <f t="shared" si="1"/>
        <v>50.140056022408963</v>
      </c>
      <c r="M46" s="27">
        <v>9.0999999999999998E-2</v>
      </c>
      <c r="N46" s="28">
        <v>19770</v>
      </c>
      <c r="O46" s="27">
        <v>6.5000000000000002E-2</v>
      </c>
      <c r="P46" s="28">
        <v>23692</v>
      </c>
      <c r="Q46" s="27">
        <v>-0.67400000000000004</v>
      </c>
      <c r="R46" s="28">
        <v>25417</v>
      </c>
      <c r="S46" s="27">
        <v>8.5429999999999993</v>
      </c>
      <c r="T46" s="28">
        <v>23390</v>
      </c>
      <c r="U46" s="27">
        <v>21.513000000000002</v>
      </c>
      <c r="V46" s="28">
        <v>14951</v>
      </c>
      <c r="W46" s="27">
        <v>0.64100000000000001</v>
      </c>
      <c r="X46" s="28">
        <v>7118</v>
      </c>
      <c r="Y46" s="27">
        <v>57.134</v>
      </c>
      <c r="Z46" s="28">
        <v>1205</v>
      </c>
      <c r="AA46" s="30">
        <v>9.9000000000000005E-2</v>
      </c>
      <c r="AB46" s="28">
        <v>21444</v>
      </c>
      <c r="AC46" s="30">
        <v>0.17399999999999999</v>
      </c>
      <c r="AD46" s="28">
        <v>14067</v>
      </c>
    </row>
    <row r="47" spans="1:30" x14ac:dyDescent="0.15">
      <c r="A47" s="24" t="s">
        <v>84</v>
      </c>
      <c r="B47" s="24" t="s">
        <v>79</v>
      </c>
      <c r="C47" s="24" t="s">
        <v>80</v>
      </c>
      <c r="D47" s="25" t="s">
        <v>31</v>
      </c>
      <c r="E47" s="25" t="s">
        <v>32</v>
      </c>
      <c r="F47" s="25" t="s">
        <v>33</v>
      </c>
      <c r="G47" s="25" t="s">
        <v>34</v>
      </c>
      <c r="H47" s="26">
        <f t="shared" si="0"/>
        <v>133</v>
      </c>
      <c r="I47" s="27">
        <v>6.5</v>
      </c>
      <c r="J47" s="228"/>
      <c r="K47" s="28">
        <v>28585</v>
      </c>
      <c r="L47" s="29">
        <f t="shared" si="1"/>
        <v>87.032639142613561</v>
      </c>
      <c r="M47" s="27">
        <v>4.2000000000000003E-2</v>
      </c>
      <c r="N47" s="28">
        <v>29688</v>
      </c>
      <c r="O47" s="27">
        <v>2.1999999999999999E-2</v>
      </c>
      <c r="P47" s="28">
        <v>32522</v>
      </c>
      <c r="Q47" s="27">
        <v>-1.49</v>
      </c>
      <c r="R47" s="28">
        <v>31403</v>
      </c>
      <c r="S47" s="27">
        <v>2.839</v>
      </c>
      <c r="T47" s="28">
        <v>29986</v>
      </c>
      <c r="U47" s="27">
        <v>13.823</v>
      </c>
      <c r="V47" s="28">
        <v>24513</v>
      </c>
      <c r="W47" s="27">
        <v>-0.44500000000000001</v>
      </c>
      <c r="X47" s="28">
        <v>23152</v>
      </c>
      <c r="Y47" s="27">
        <v>41.326999999999998</v>
      </c>
      <c r="Z47" s="28">
        <v>4321</v>
      </c>
      <c r="AA47" s="30">
        <v>5.8999999999999997E-2</v>
      </c>
      <c r="AB47" s="28">
        <v>27088</v>
      </c>
      <c r="AC47" s="30">
        <v>7.1999999999999995E-2</v>
      </c>
      <c r="AD47" s="28">
        <v>27380</v>
      </c>
    </row>
    <row r="48" spans="1:30" x14ac:dyDescent="0.15">
      <c r="A48" s="24" t="s">
        <v>85</v>
      </c>
      <c r="B48" s="24" t="s">
        <v>79</v>
      </c>
      <c r="C48" s="24" t="s">
        <v>80</v>
      </c>
      <c r="D48" s="25" t="s">
        <v>31</v>
      </c>
      <c r="E48" s="25" t="s">
        <v>32</v>
      </c>
      <c r="F48" s="25" t="s">
        <v>33</v>
      </c>
      <c r="G48" s="25" t="s">
        <v>34</v>
      </c>
      <c r="H48" s="26">
        <f t="shared" si="0"/>
        <v>103</v>
      </c>
      <c r="I48" s="27">
        <v>13.483000000000001</v>
      </c>
      <c r="J48" s="228"/>
      <c r="K48" s="28">
        <v>20181</v>
      </c>
      <c r="L48" s="29">
        <f t="shared" si="1"/>
        <v>61.445012787723783</v>
      </c>
      <c r="M48" s="27">
        <v>6.7000000000000004E-2</v>
      </c>
      <c r="N48" s="28">
        <v>24064</v>
      </c>
      <c r="O48" s="27">
        <v>3.1E-2</v>
      </c>
      <c r="P48" s="28">
        <v>31688</v>
      </c>
      <c r="Q48" s="27">
        <v>-1.204</v>
      </c>
      <c r="R48" s="28">
        <v>30029</v>
      </c>
      <c r="S48" s="27">
        <v>4.6660000000000004</v>
      </c>
      <c r="T48" s="28">
        <v>27754</v>
      </c>
      <c r="U48" s="27">
        <v>19.196999999999999</v>
      </c>
      <c r="V48" s="28">
        <v>17824</v>
      </c>
      <c r="W48" s="27">
        <v>0.82799999999999996</v>
      </c>
      <c r="X48" s="28">
        <v>4979</v>
      </c>
      <c r="Y48" s="27">
        <v>52.542999999999999</v>
      </c>
      <c r="Z48" s="28">
        <v>1830</v>
      </c>
      <c r="AA48" s="30">
        <v>8.6999999999999994E-2</v>
      </c>
      <c r="AB48" s="28">
        <v>22875</v>
      </c>
      <c r="AC48" s="30">
        <v>0.192</v>
      </c>
      <c r="AD48" s="28">
        <v>12536</v>
      </c>
    </row>
    <row r="49" spans="1:30" x14ac:dyDescent="0.15">
      <c r="A49" s="24" t="s">
        <v>86</v>
      </c>
      <c r="B49" s="24" t="s">
        <v>79</v>
      </c>
      <c r="C49" s="24" t="s">
        <v>80</v>
      </c>
      <c r="D49" s="25" t="s">
        <v>31</v>
      </c>
      <c r="E49" s="25" t="s">
        <v>32</v>
      </c>
      <c r="F49" s="25" t="s">
        <v>33</v>
      </c>
      <c r="G49" s="25" t="s">
        <v>34</v>
      </c>
      <c r="H49" s="26">
        <f t="shared" si="0"/>
        <v>128</v>
      </c>
      <c r="I49" s="27">
        <v>7.8959999999999999</v>
      </c>
      <c r="J49" s="228"/>
      <c r="K49" s="28">
        <v>26879</v>
      </c>
      <c r="L49" s="29">
        <f t="shared" si="1"/>
        <v>81.838387528924613</v>
      </c>
      <c r="M49" s="27">
        <v>4.2000000000000003E-2</v>
      </c>
      <c r="N49" s="28">
        <v>29552</v>
      </c>
      <c r="O49" s="27">
        <v>4.9000000000000002E-2</v>
      </c>
      <c r="P49" s="28">
        <v>28049</v>
      </c>
      <c r="Q49" s="27">
        <v>-1.22</v>
      </c>
      <c r="R49" s="28">
        <v>30146</v>
      </c>
      <c r="S49" s="27">
        <v>0.66700000000000004</v>
      </c>
      <c r="T49" s="28">
        <v>32416</v>
      </c>
      <c r="U49" s="27">
        <v>17.477</v>
      </c>
      <c r="V49" s="28">
        <v>19940</v>
      </c>
      <c r="W49" s="27">
        <v>0.32800000000000001</v>
      </c>
      <c r="X49" s="28">
        <v>11484</v>
      </c>
      <c r="Y49" s="27">
        <v>32.088000000000001</v>
      </c>
      <c r="Z49" s="28">
        <v>7751</v>
      </c>
      <c r="AA49" s="30">
        <v>2.7E-2</v>
      </c>
      <c r="AB49" s="28">
        <v>31631</v>
      </c>
      <c r="AC49" s="30">
        <v>5.6000000000000001E-2</v>
      </c>
      <c r="AD49" s="28">
        <v>29932</v>
      </c>
    </row>
    <row r="50" spans="1:30" x14ac:dyDescent="0.15">
      <c r="A50" s="31" t="s">
        <v>87</v>
      </c>
      <c r="B50" s="24" t="s">
        <v>79</v>
      </c>
      <c r="C50" s="31" t="s">
        <v>80</v>
      </c>
      <c r="D50" s="32" t="s">
        <v>31</v>
      </c>
      <c r="E50" s="32" t="s">
        <v>32</v>
      </c>
      <c r="F50" s="32" t="s">
        <v>33</v>
      </c>
      <c r="G50" s="32" t="s">
        <v>34</v>
      </c>
      <c r="H50" s="33">
        <f t="shared" si="0"/>
        <v>124</v>
      </c>
      <c r="I50" s="34">
        <v>8.8140000000000001</v>
      </c>
      <c r="J50" s="229"/>
      <c r="K50" s="35">
        <v>25679</v>
      </c>
      <c r="L50" s="36">
        <f t="shared" si="1"/>
        <v>78.184752161734266</v>
      </c>
      <c r="M50" s="34">
        <v>4.1000000000000002E-2</v>
      </c>
      <c r="N50" s="35">
        <v>29758</v>
      </c>
      <c r="O50" s="34">
        <v>3.2000000000000001E-2</v>
      </c>
      <c r="P50" s="35">
        <v>31631</v>
      </c>
      <c r="Q50" s="34">
        <v>-1.1399999999999999</v>
      </c>
      <c r="R50" s="35">
        <v>29601</v>
      </c>
      <c r="S50" s="34">
        <v>9.7889999999999997</v>
      </c>
      <c r="T50" s="35">
        <v>22086</v>
      </c>
      <c r="U50" s="34">
        <v>23.247</v>
      </c>
      <c r="V50" s="35">
        <v>12907</v>
      </c>
      <c r="W50" s="34">
        <v>4.1000000000000002E-2</v>
      </c>
      <c r="X50" s="35">
        <v>15914</v>
      </c>
      <c r="Y50" s="34">
        <v>33.018000000000001</v>
      </c>
      <c r="Z50" s="35">
        <v>7344</v>
      </c>
      <c r="AA50" s="37">
        <v>2.8000000000000001E-2</v>
      </c>
      <c r="AB50" s="35">
        <v>31501</v>
      </c>
      <c r="AC50" s="37">
        <v>8.1000000000000003E-2</v>
      </c>
      <c r="AD50" s="35">
        <v>25820</v>
      </c>
    </row>
    <row r="51" spans="1:30" x14ac:dyDescent="0.15">
      <c r="A51" s="17" t="s">
        <v>88</v>
      </c>
      <c r="B51" s="24" t="s">
        <v>89</v>
      </c>
      <c r="C51" s="17" t="s">
        <v>90</v>
      </c>
      <c r="D51" s="18" t="s">
        <v>31</v>
      </c>
      <c r="E51" s="18" t="s">
        <v>32</v>
      </c>
      <c r="F51" s="18" t="s">
        <v>33</v>
      </c>
      <c r="G51" s="18" t="s">
        <v>34</v>
      </c>
      <c r="H51" s="19">
        <f t="shared" si="0"/>
        <v>105</v>
      </c>
      <c r="I51" s="20">
        <v>13.071</v>
      </c>
      <c r="J51" s="227">
        <v>30.72871428571429</v>
      </c>
      <c r="K51" s="21">
        <v>20609</v>
      </c>
      <c r="L51" s="22">
        <f t="shared" si="1"/>
        <v>62.748142735355017</v>
      </c>
      <c r="M51" s="20">
        <v>0.113</v>
      </c>
      <c r="N51" s="21">
        <v>16518</v>
      </c>
      <c r="O51" s="20">
        <v>7.0000000000000007E-2</v>
      </c>
      <c r="P51" s="21">
        <v>22535</v>
      </c>
      <c r="Q51" s="20">
        <v>-0.58799999999999997</v>
      </c>
      <c r="R51" s="21">
        <v>24370</v>
      </c>
      <c r="S51" s="20">
        <v>4.6219999999999999</v>
      </c>
      <c r="T51" s="21">
        <v>27820</v>
      </c>
      <c r="U51" s="20">
        <v>12.932</v>
      </c>
      <c r="V51" s="21">
        <v>25543</v>
      </c>
      <c r="W51" s="20">
        <v>8.1000000000000003E-2</v>
      </c>
      <c r="X51" s="21">
        <v>15293</v>
      </c>
      <c r="Y51" s="20">
        <v>40.890999999999998</v>
      </c>
      <c r="Z51" s="21">
        <v>4452</v>
      </c>
      <c r="AA51" s="23">
        <v>0.193</v>
      </c>
      <c r="AB51" s="21">
        <v>12865</v>
      </c>
      <c r="AC51" s="23">
        <v>0.121</v>
      </c>
      <c r="AD51" s="21">
        <v>19773</v>
      </c>
    </row>
    <row r="52" spans="1:30" x14ac:dyDescent="0.15">
      <c r="A52" s="24" t="s">
        <v>91</v>
      </c>
      <c r="B52" s="24" t="s">
        <v>89</v>
      </c>
      <c r="C52" s="24" t="s">
        <v>90</v>
      </c>
      <c r="D52" s="25" t="s">
        <v>31</v>
      </c>
      <c r="E52" s="25" t="s">
        <v>32</v>
      </c>
      <c r="F52" s="25" t="s">
        <v>33</v>
      </c>
      <c r="G52" s="25" t="s">
        <v>34</v>
      </c>
      <c r="H52" s="26">
        <f t="shared" si="0"/>
        <v>92</v>
      </c>
      <c r="I52" s="27">
        <v>16.678999999999998</v>
      </c>
      <c r="J52" s="228"/>
      <c r="K52" s="28">
        <v>17044</v>
      </c>
      <c r="L52" s="29">
        <f t="shared" si="1"/>
        <v>51.893800998660332</v>
      </c>
      <c r="M52" s="27">
        <v>0.121</v>
      </c>
      <c r="N52" s="28">
        <v>15557</v>
      </c>
      <c r="O52" s="27">
        <v>8.3000000000000004E-2</v>
      </c>
      <c r="P52" s="28">
        <v>19189</v>
      </c>
      <c r="Q52" s="27">
        <v>-0.17299999999999999</v>
      </c>
      <c r="R52" s="28">
        <v>18699</v>
      </c>
      <c r="S52" s="27">
        <v>4.2510000000000003</v>
      </c>
      <c r="T52" s="28">
        <v>28265</v>
      </c>
      <c r="U52" s="27">
        <v>16.747</v>
      </c>
      <c r="V52" s="28">
        <v>20825</v>
      </c>
      <c r="W52" s="27">
        <v>0.67500000000000004</v>
      </c>
      <c r="X52" s="28">
        <v>6702</v>
      </c>
      <c r="Y52" s="27">
        <v>37.874000000000002</v>
      </c>
      <c r="Z52" s="28">
        <v>5419</v>
      </c>
      <c r="AA52" s="30">
        <v>0.192</v>
      </c>
      <c r="AB52" s="28">
        <v>12903</v>
      </c>
      <c r="AC52" s="30">
        <v>0.17399999999999999</v>
      </c>
      <c r="AD52" s="28">
        <v>14089</v>
      </c>
    </row>
    <row r="53" spans="1:30" x14ac:dyDescent="0.15">
      <c r="A53" s="24" t="s">
        <v>92</v>
      </c>
      <c r="B53" s="24" t="s">
        <v>89</v>
      </c>
      <c r="C53" s="24" t="s">
        <v>90</v>
      </c>
      <c r="D53" s="25" t="s">
        <v>31</v>
      </c>
      <c r="E53" s="25" t="s">
        <v>32</v>
      </c>
      <c r="F53" s="25" t="s">
        <v>33</v>
      </c>
      <c r="G53" s="25" t="s">
        <v>34</v>
      </c>
      <c r="H53" s="26">
        <f t="shared" si="0"/>
        <v>83</v>
      </c>
      <c r="I53" s="27">
        <v>18.260999999999999</v>
      </c>
      <c r="J53" s="228"/>
      <c r="K53" s="28">
        <v>15650</v>
      </c>
      <c r="L53" s="29">
        <f t="shared" si="1"/>
        <v>47.649494580440873</v>
      </c>
      <c r="M53" s="27">
        <v>0.14499999999999999</v>
      </c>
      <c r="N53" s="28">
        <v>12919</v>
      </c>
      <c r="O53" s="27">
        <v>9.7000000000000003E-2</v>
      </c>
      <c r="P53" s="28">
        <v>16311</v>
      </c>
      <c r="Q53" s="27">
        <v>-0.217</v>
      </c>
      <c r="R53" s="28">
        <v>19362</v>
      </c>
      <c r="S53" s="27">
        <v>2.169</v>
      </c>
      <c r="T53" s="28">
        <v>30774</v>
      </c>
      <c r="U53" s="27">
        <v>16.645</v>
      </c>
      <c r="V53" s="28">
        <v>20961</v>
      </c>
      <c r="W53" s="27">
        <v>0.36399999999999999</v>
      </c>
      <c r="X53" s="28">
        <v>10927</v>
      </c>
      <c r="Y53" s="27">
        <v>46.926000000000002</v>
      </c>
      <c r="Z53" s="28">
        <v>2903</v>
      </c>
      <c r="AA53" s="30">
        <v>0.19</v>
      </c>
      <c r="AB53" s="28">
        <v>13077</v>
      </c>
      <c r="AC53" s="30">
        <v>0.2</v>
      </c>
      <c r="AD53" s="28">
        <v>11907</v>
      </c>
    </row>
    <row r="54" spans="1:30" x14ac:dyDescent="0.15">
      <c r="A54" s="24" t="s">
        <v>93</v>
      </c>
      <c r="B54" s="24" t="s">
        <v>89</v>
      </c>
      <c r="C54" s="24" t="s">
        <v>90</v>
      </c>
      <c r="D54" s="25" t="s">
        <v>31</v>
      </c>
      <c r="E54" s="25" t="s">
        <v>32</v>
      </c>
      <c r="F54" s="25" t="s">
        <v>33</v>
      </c>
      <c r="G54" s="25" t="s">
        <v>34</v>
      </c>
      <c r="H54" s="26">
        <f t="shared" si="0"/>
        <v>17</v>
      </c>
      <c r="I54" s="27">
        <v>39.331000000000003</v>
      </c>
      <c r="J54" s="228"/>
      <c r="K54" s="28">
        <v>4708</v>
      </c>
      <c r="L54" s="29">
        <f t="shared" si="1"/>
        <v>14.33442942394349</v>
      </c>
      <c r="M54" s="27">
        <v>0.28899999999999998</v>
      </c>
      <c r="N54" s="28">
        <v>3744</v>
      </c>
      <c r="O54" s="27">
        <v>0.20899999999999999</v>
      </c>
      <c r="P54" s="28">
        <v>4492</v>
      </c>
      <c r="Q54" s="27">
        <v>1.0669999999999999</v>
      </c>
      <c r="R54" s="28">
        <v>3924</v>
      </c>
      <c r="S54" s="27">
        <v>26.492999999999999</v>
      </c>
      <c r="T54" s="28">
        <v>10149</v>
      </c>
      <c r="U54" s="27">
        <v>25.89</v>
      </c>
      <c r="V54" s="28">
        <v>10143</v>
      </c>
      <c r="W54" s="27">
        <v>0.64400000000000002</v>
      </c>
      <c r="X54" s="28">
        <v>7075</v>
      </c>
      <c r="Y54" s="27">
        <v>33.712000000000003</v>
      </c>
      <c r="Z54" s="28">
        <v>7075</v>
      </c>
      <c r="AA54" s="30">
        <v>0.372</v>
      </c>
      <c r="AB54" s="28">
        <v>3755</v>
      </c>
      <c r="AC54" s="30">
        <v>0.34399999999999997</v>
      </c>
      <c r="AD54" s="28">
        <v>4036</v>
      </c>
    </row>
    <row r="55" spans="1:30" x14ac:dyDescent="0.15">
      <c r="A55" s="24" t="s">
        <v>94</v>
      </c>
      <c r="B55" s="24" t="s">
        <v>89</v>
      </c>
      <c r="C55" s="24" t="s">
        <v>90</v>
      </c>
      <c r="D55" s="25" t="s">
        <v>31</v>
      </c>
      <c r="E55" s="25" t="s">
        <v>32</v>
      </c>
      <c r="F55" s="25" t="s">
        <v>33</v>
      </c>
      <c r="G55" s="25" t="s">
        <v>34</v>
      </c>
      <c r="H55" s="26">
        <f t="shared" si="0"/>
        <v>2</v>
      </c>
      <c r="I55" s="27">
        <v>52.994</v>
      </c>
      <c r="J55" s="228"/>
      <c r="K55" s="28">
        <v>1735</v>
      </c>
      <c r="L55" s="29">
        <f t="shared" si="1"/>
        <v>5.2825478017293879</v>
      </c>
      <c r="M55" s="27">
        <v>0.36199999999999999</v>
      </c>
      <c r="N55" s="28">
        <v>1494</v>
      </c>
      <c r="O55" s="27">
        <v>0.30499999999999999</v>
      </c>
      <c r="P55" s="28">
        <v>950</v>
      </c>
      <c r="Q55" s="27">
        <v>1.3480000000000001</v>
      </c>
      <c r="R55" s="28">
        <v>2276</v>
      </c>
      <c r="S55" s="27">
        <v>36.533999999999999</v>
      </c>
      <c r="T55" s="28">
        <v>6337</v>
      </c>
      <c r="U55" s="27">
        <v>29.085000000000001</v>
      </c>
      <c r="V55" s="28">
        <v>7475</v>
      </c>
      <c r="W55" s="27">
        <v>0.52500000000000002</v>
      </c>
      <c r="X55" s="28">
        <v>8677</v>
      </c>
      <c r="Y55" s="27">
        <v>33.709000000000003</v>
      </c>
      <c r="Z55" s="28">
        <v>7077</v>
      </c>
      <c r="AA55" s="30">
        <v>0.43</v>
      </c>
      <c r="AB55" s="28">
        <v>2033</v>
      </c>
      <c r="AC55" s="30">
        <v>0.434</v>
      </c>
      <c r="AD55" s="28">
        <v>1735</v>
      </c>
    </row>
    <row r="56" spans="1:30" x14ac:dyDescent="0.15">
      <c r="A56" s="24" t="s">
        <v>95</v>
      </c>
      <c r="B56" s="24" t="s">
        <v>89</v>
      </c>
      <c r="C56" s="24" t="s">
        <v>90</v>
      </c>
      <c r="D56" s="25" t="s">
        <v>31</v>
      </c>
      <c r="E56" s="25" t="s">
        <v>32</v>
      </c>
      <c r="F56" s="25" t="s">
        <v>33</v>
      </c>
      <c r="G56" s="25" t="s">
        <v>34</v>
      </c>
      <c r="H56" s="26">
        <f t="shared" si="0"/>
        <v>1</v>
      </c>
      <c r="I56" s="27">
        <v>54.970999999999997</v>
      </c>
      <c r="J56" s="228"/>
      <c r="K56" s="28">
        <v>1468</v>
      </c>
      <c r="L56" s="29">
        <f t="shared" si="1"/>
        <v>4.4696139325295334</v>
      </c>
      <c r="M56" s="27">
        <v>0.36699999999999999</v>
      </c>
      <c r="N56" s="28">
        <v>1390</v>
      </c>
      <c r="O56" s="27">
        <v>0.247</v>
      </c>
      <c r="P56" s="28">
        <v>2576</v>
      </c>
      <c r="Q56" s="27">
        <v>1.837</v>
      </c>
      <c r="R56" s="28">
        <v>710</v>
      </c>
      <c r="S56" s="27">
        <v>35.264000000000003</v>
      </c>
      <c r="T56" s="28">
        <v>6772</v>
      </c>
      <c r="U56" s="27">
        <v>35.414000000000001</v>
      </c>
      <c r="V56" s="28">
        <v>3837</v>
      </c>
      <c r="W56" s="27">
        <v>1.0529999999999999</v>
      </c>
      <c r="X56" s="28">
        <v>2961</v>
      </c>
      <c r="Y56" s="27">
        <v>31.898</v>
      </c>
      <c r="Z56" s="28">
        <v>7833</v>
      </c>
      <c r="AA56" s="30">
        <v>0.50700000000000001</v>
      </c>
      <c r="AB56" s="28">
        <v>699</v>
      </c>
      <c r="AC56" s="30">
        <v>0.502</v>
      </c>
      <c r="AD56" s="28">
        <v>802</v>
      </c>
    </row>
    <row r="57" spans="1:30" x14ac:dyDescent="0.15">
      <c r="A57" s="31" t="s">
        <v>96</v>
      </c>
      <c r="B57" s="31" t="s">
        <v>89</v>
      </c>
      <c r="C57" s="31" t="s">
        <v>90</v>
      </c>
      <c r="D57" s="32" t="s">
        <v>31</v>
      </c>
      <c r="E57" s="32" t="s">
        <v>32</v>
      </c>
      <c r="F57" s="32" t="s">
        <v>33</v>
      </c>
      <c r="G57" s="32" t="s">
        <v>34</v>
      </c>
      <c r="H57" s="33">
        <f t="shared" si="0"/>
        <v>78</v>
      </c>
      <c r="I57" s="34">
        <v>19.794</v>
      </c>
      <c r="J57" s="229"/>
      <c r="K57" s="35">
        <v>14436</v>
      </c>
      <c r="L57" s="36">
        <f t="shared" si="1"/>
        <v>43.95323346729996</v>
      </c>
      <c r="M57" s="34">
        <v>0.17</v>
      </c>
      <c r="N57" s="35">
        <v>10580</v>
      </c>
      <c r="O57" s="34">
        <v>0.107</v>
      </c>
      <c r="P57" s="35">
        <v>14575</v>
      </c>
      <c r="Q57" s="34">
        <v>-0.14099999999999999</v>
      </c>
      <c r="R57" s="35">
        <v>18224</v>
      </c>
      <c r="S57" s="34">
        <v>6.7610000000000001</v>
      </c>
      <c r="T57" s="35">
        <v>25338</v>
      </c>
      <c r="U57" s="34">
        <v>16.186</v>
      </c>
      <c r="V57" s="35">
        <v>21545</v>
      </c>
      <c r="W57" s="34">
        <v>0.79200000000000004</v>
      </c>
      <c r="X57" s="35">
        <v>5330</v>
      </c>
      <c r="Y57" s="34">
        <v>29.513999999999999</v>
      </c>
      <c r="Z57" s="35">
        <v>8907</v>
      </c>
      <c r="AA57" s="37">
        <v>0.251</v>
      </c>
      <c r="AB57" s="35">
        <v>9207</v>
      </c>
      <c r="AC57" s="37">
        <v>0.23499999999999999</v>
      </c>
      <c r="AD57" s="35">
        <v>9304</v>
      </c>
    </row>
    <row r="58" spans="1:30" x14ac:dyDescent="0.15">
      <c r="A58" s="17" t="s">
        <v>97</v>
      </c>
      <c r="B58" s="17" t="s">
        <v>98</v>
      </c>
      <c r="C58" s="17" t="s">
        <v>99</v>
      </c>
      <c r="D58" s="18" t="s">
        <v>31</v>
      </c>
      <c r="E58" s="18" t="s">
        <v>32</v>
      </c>
      <c r="F58" s="18" t="s">
        <v>33</v>
      </c>
      <c r="G58" s="18" t="s">
        <v>34</v>
      </c>
      <c r="H58" s="19">
        <f t="shared" si="0"/>
        <v>126</v>
      </c>
      <c r="I58" s="20">
        <v>8.5579999999999998</v>
      </c>
      <c r="J58" s="227">
        <v>9.9602857142857157</v>
      </c>
      <c r="K58" s="21">
        <v>26042</v>
      </c>
      <c r="L58" s="22">
        <f t="shared" si="1"/>
        <v>79.289976860309338</v>
      </c>
      <c r="M58" s="20">
        <v>0.04</v>
      </c>
      <c r="N58" s="21">
        <v>30039</v>
      </c>
      <c r="O58" s="20">
        <v>4.7E-2</v>
      </c>
      <c r="P58" s="21">
        <v>28516</v>
      </c>
      <c r="Q58" s="20">
        <v>-1.2370000000000001</v>
      </c>
      <c r="R58" s="21">
        <v>30254</v>
      </c>
      <c r="S58" s="20">
        <v>0.90700000000000003</v>
      </c>
      <c r="T58" s="21">
        <v>32153</v>
      </c>
      <c r="U58" s="20">
        <v>16.821000000000002</v>
      </c>
      <c r="V58" s="21">
        <v>20735</v>
      </c>
      <c r="W58" s="20">
        <v>0.39100000000000001</v>
      </c>
      <c r="X58" s="21">
        <v>10518</v>
      </c>
      <c r="Y58" s="20">
        <v>37.860999999999997</v>
      </c>
      <c r="Z58" s="21">
        <v>5422</v>
      </c>
      <c r="AA58" s="23">
        <v>3.1E-2</v>
      </c>
      <c r="AB58" s="21">
        <v>31148</v>
      </c>
      <c r="AC58" s="23">
        <v>6.3E-2</v>
      </c>
      <c r="AD58" s="21">
        <v>28852</v>
      </c>
    </row>
    <row r="59" spans="1:30" x14ac:dyDescent="0.15">
      <c r="A59" s="24" t="s">
        <v>100</v>
      </c>
      <c r="B59" s="24" t="s">
        <v>98</v>
      </c>
      <c r="C59" s="24" t="s">
        <v>99</v>
      </c>
      <c r="D59" s="25" t="s">
        <v>31</v>
      </c>
      <c r="E59" s="25" t="s">
        <v>32</v>
      </c>
      <c r="F59" s="25" t="s">
        <v>33</v>
      </c>
      <c r="G59" s="25" t="s">
        <v>34</v>
      </c>
      <c r="H59" s="26">
        <f t="shared" si="0"/>
        <v>130</v>
      </c>
      <c r="I59" s="27">
        <v>7.5750000000000002</v>
      </c>
      <c r="J59" s="228"/>
      <c r="K59" s="28">
        <v>27281</v>
      </c>
      <c r="L59" s="29">
        <f t="shared" si="1"/>
        <v>83.062355376933382</v>
      </c>
      <c r="M59" s="27">
        <v>3.5999999999999997E-2</v>
      </c>
      <c r="N59" s="28">
        <v>30702</v>
      </c>
      <c r="O59" s="27">
        <v>0.03</v>
      </c>
      <c r="P59" s="28">
        <v>31843</v>
      </c>
      <c r="Q59" s="27">
        <v>-1.3959999999999999</v>
      </c>
      <c r="R59" s="28">
        <v>31048</v>
      </c>
      <c r="S59" s="27">
        <v>2.3620000000000001</v>
      </c>
      <c r="T59" s="28">
        <v>30535</v>
      </c>
      <c r="U59" s="27">
        <v>11.507999999999999</v>
      </c>
      <c r="V59" s="28">
        <v>27138</v>
      </c>
      <c r="W59" s="27">
        <v>0.60499999999999998</v>
      </c>
      <c r="X59" s="28">
        <v>7608</v>
      </c>
      <c r="Y59" s="27">
        <v>34.159999999999997</v>
      </c>
      <c r="Z59" s="28">
        <v>6902</v>
      </c>
      <c r="AA59" s="30">
        <v>3.2000000000000001E-2</v>
      </c>
      <c r="AB59" s="28">
        <v>31065</v>
      </c>
      <c r="AC59" s="30">
        <v>0.06</v>
      </c>
      <c r="AD59" s="28">
        <v>29282</v>
      </c>
    </row>
    <row r="60" spans="1:30" x14ac:dyDescent="0.15">
      <c r="A60" s="24" t="s">
        <v>101</v>
      </c>
      <c r="B60" s="24" t="s">
        <v>98</v>
      </c>
      <c r="C60" s="24" t="s">
        <v>99</v>
      </c>
      <c r="D60" s="25" t="s">
        <v>31</v>
      </c>
      <c r="E60" s="25" t="s">
        <v>32</v>
      </c>
      <c r="F60" s="25" t="s">
        <v>33</v>
      </c>
      <c r="G60" s="25" t="s">
        <v>34</v>
      </c>
      <c r="H60" s="26">
        <f t="shared" si="0"/>
        <v>102</v>
      </c>
      <c r="I60" s="27">
        <v>13.706</v>
      </c>
      <c r="J60" s="228"/>
      <c r="K60" s="28">
        <v>19926</v>
      </c>
      <c r="L60" s="29">
        <f t="shared" si="1"/>
        <v>60.668615272195836</v>
      </c>
      <c r="M60" s="27">
        <v>0.12</v>
      </c>
      <c r="N60" s="28">
        <v>15649</v>
      </c>
      <c r="O60" s="27">
        <v>7.1999999999999995E-2</v>
      </c>
      <c r="P60" s="28">
        <v>22039</v>
      </c>
      <c r="Q60" s="27">
        <v>-0.155</v>
      </c>
      <c r="R60" s="28">
        <v>18420</v>
      </c>
      <c r="S60" s="27">
        <v>8.1430000000000007</v>
      </c>
      <c r="T60" s="28">
        <v>23800</v>
      </c>
      <c r="U60" s="27">
        <v>13.451000000000001</v>
      </c>
      <c r="V60" s="28">
        <v>24938</v>
      </c>
      <c r="W60" s="27">
        <v>-0.29599999999999999</v>
      </c>
      <c r="X60" s="28">
        <v>20991</v>
      </c>
      <c r="Y60" s="27">
        <v>37.250999999999998</v>
      </c>
      <c r="Z60" s="28">
        <v>5645</v>
      </c>
      <c r="AA60" s="30">
        <v>0.09</v>
      </c>
      <c r="AB60" s="28">
        <v>22523</v>
      </c>
      <c r="AC60" s="30">
        <v>0.254</v>
      </c>
      <c r="AD60" s="28">
        <v>8124</v>
      </c>
    </row>
    <row r="61" spans="1:30" x14ac:dyDescent="0.15">
      <c r="A61" s="24" t="s">
        <v>102</v>
      </c>
      <c r="B61" s="24" t="s">
        <v>98</v>
      </c>
      <c r="C61" s="24" t="s">
        <v>99</v>
      </c>
      <c r="D61" s="25" t="s">
        <v>31</v>
      </c>
      <c r="E61" s="25" t="s">
        <v>32</v>
      </c>
      <c r="F61" s="25" t="s">
        <v>33</v>
      </c>
      <c r="G61" s="25" t="s">
        <v>34</v>
      </c>
      <c r="H61" s="26">
        <f t="shared" si="0"/>
        <v>127</v>
      </c>
      <c r="I61" s="27">
        <v>8.4849999999999994</v>
      </c>
      <c r="J61" s="228"/>
      <c r="K61" s="28">
        <v>26131</v>
      </c>
      <c r="L61" s="29">
        <f t="shared" si="1"/>
        <v>79.560954816709298</v>
      </c>
      <c r="M61" s="27">
        <v>4.1000000000000002E-2</v>
      </c>
      <c r="N61" s="28">
        <v>29885</v>
      </c>
      <c r="O61" s="27">
        <v>4.3999999999999997E-2</v>
      </c>
      <c r="P61" s="28">
        <v>29308</v>
      </c>
      <c r="Q61" s="27">
        <v>-1.7749999999999999</v>
      </c>
      <c r="R61" s="28">
        <v>32182</v>
      </c>
      <c r="S61" s="27">
        <v>7.2560000000000002</v>
      </c>
      <c r="T61" s="28">
        <v>24774</v>
      </c>
      <c r="U61" s="27">
        <v>12.71</v>
      </c>
      <c r="V61" s="28">
        <v>25802</v>
      </c>
      <c r="W61" s="27">
        <v>0.307</v>
      </c>
      <c r="X61" s="28">
        <v>11810</v>
      </c>
      <c r="Y61" s="27">
        <v>38.863999999999997</v>
      </c>
      <c r="Z61" s="28">
        <v>5076</v>
      </c>
      <c r="AA61" s="30">
        <v>2.4E-2</v>
      </c>
      <c r="AB61" s="28">
        <v>31930</v>
      </c>
      <c r="AC61" s="30">
        <v>5.5E-2</v>
      </c>
      <c r="AD61" s="28">
        <v>30006</v>
      </c>
    </row>
    <row r="62" spans="1:30" x14ac:dyDescent="0.15">
      <c r="A62" s="24" t="s">
        <v>103</v>
      </c>
      <c r="B62" s="24" t="s">
        <v>98</v>
      </c>
      <c r="C62" s="24" t="s">
        <v>99</v>
      </c>
      <c r="D62" s="25" t="s">
        <v>31</v>
      </c>
      <c r="E62" s="25" t="s">
        <v>32</v>
      </c>
      <c r="F62" s="25" t="s">
        <v>33</v>
      </c>
      <c r="G62" s="25" t="s">
        <v>34</v>
      </c>
      <c r="H62" s="26">
        <f t="shared" si="0"/>
        <v>132</v>
      </c>
      <c r="I62" s="27">
        <v>7.2610000000000001</v>
      </c>
      <c r="J62" s="228"/>
      <c r="K62" s="28">
        <v>27673</v>
      </c>
      <c r="L62" s="29">
        <f t="shared" si="1"/>
        <v>84.255876263548899</v>
      </c>
      <c r="M62" s="27">
        <v>2.8000000000000001E-2</v>
      </c>
      <c r="N62" s="28">
        <v>31796</v>
      </c>
      <c r="O62" s="27">
        <v>0.03</v>
      </c>
      <c r="P62" s="28">
        <v>31801</v>
      </c>
      <c r="Q62" s="27">
        <v>-1.4590000000000001</v>
      </c>
      <c r="R62" s="28">
        <v>31292</v>
      </c>
      <c r="S62" s="27">
        <v>3.706</v>
      </c>
      <c r="T62" s="28">
        <v>28934</v>
      </c>
      <c r="U62" s="27">
        <v>9.9719999999999995</v>
      </c>
      <c r="V62" s="28">
        <v>28834</v>
      </c>
      <c r="W62" s="27">
        <v>0.48499999999999999</v>
      </c>
      <c r="X62" s="28">
        <v>9239</v>
      </c>
      <c r="Y62" s="27">
        <v>36.066000000000003</v>
      </c>
      <c r="Z62" s="28">
        <v>6126</v>
      </c>
      <c r="AA62" s="30">
        <v>1.9E-2</v>
      </c>
      <c r="AB62" s="28">
        <v>32300</v>
      </c>
      <c r="AC62" s="30">
        <v>5.3999999999999999E-2</v>
      </c>
      <c r="AD62" s="28">
        <v>30218</v>
      </c>
    </row>
    <row r="63" spans="1:30" x14ac:dyDescent="0.15">
      <c r="A63" s="24" t="s">
        <v>104</v>
      </c>
      <c r="B63" s="24" t="s">
        <v>98</v>
      </c>
      <c r="C63" s="24" t="s">
        <v>99</v>
      </c>
      <c r="D63" s="25" t="s">
        <v>31</v>
      </c>
      <c r="E63" s="25" t="s">
        <v>32</v>
      </c>
      <c r="F63" s="25" t="s">
        <v>33</v>
      </c>
      <c r="G63" s="25" t="s">
        <v>34</v>
      </c>
      <c r="H63" s="26">
        <f t="shared" si="0"/>
        <v>93</v>
      </c>
      <c r="I63" s="27">
        <v>16.675000000000001</v>
      </c>
      <c r="J63" s="228"/>
      <c r="K63" s="28">
        <v>17047</v>
      </c>
      <c r="L63" s="29">
        <f t="shared" si="1"/>
        <v>51.902935087078305</v>
      </c>
      <c r="M63" s="27">
        <v>0.13300000000000001</v>
      </c>
      <c r="N63" s="28">
        <v>14207</v>
      </c>
      <c r="O63" s="27">
        <v>0.08</v>
      </c>
      <c r="P63" s="28">
        <v>19947</v>
      </c>
      <c r="Q63" s="27">
        <v>0.64900000000000002</v>
      </c>
      <c r="R63" s="28">
        <v>7701</v>
      </c>
      <c r="S63" s="27">
        <v>10.813000000000001</v>
      </c>
      <c r="T63" s="28">
        <v>21095</v>
      </c>
      <c r="U63" s="27">
        <v>23.353000000000002</v>
      </c>
      <c r="V63" s="28">
        <v>12793</v>
      </c>
      <c r="W63" s="27">
        <v>-0.61099999999999999</v>
      </c>
      <c r="X63" s="28">
        <v>25319</v>
      </c>
      <c r="Y63" s="27">
        <v>19.437999999999999</v>
      </c>
      <c r="Z63" s="28">
        <v>15052</v>
      </c>
      <c r="AA63" s="30">
        <v>0.17</v>
      </c>
      <c r="AB63" s="28">
        <v>14574</v>
      </c>
      <c r="AC63" s="30">
        <v>0.27900000000000003</v>
      </c>
      <c r="AD63" s="28">
        <v>6829</v>
      </c>
    </row>
    <row r="64" spans="1:30" x14ac:dyDescent="0.15">
      <c r="A64" s="31" t="s">
        <v>105</v>
      </c>
      <c r="B64" s="24" t="s">
        <v>98</v>
      </c>
      <c r="C64" s="31" t="s">
        <v>99</v>
      </c>
      <c r="D64" s="32" t="s">
        <v>31</v>
      </c>
      <c r="E64" s="32" t="s">
        <v>32</v>
      </c>
      <c r="F64" s="32" t="s">
        <v>33</v>
      </c>
      <c r="G64" s="32" t="s">
        <v>34</v>
      </c>
      <c r="H64" s="33">
        <f t="shared" si="0"/>
        <v>131</v>
      </c>
      <c r="I64" s="34">
        <v>7.4619999999999997</v>
      </c>
      <c r="J64" s="229"/>
      <c r="K64" s="35">
        <v>27418</v>
      </c>
      <c r="L64" s="36">
        <f t="shared" si="1"/>
        <v>83.479478748020952</v>
      </c>
      <c r="M64" s="34">
        <v>1.7000000000000001E-2</v>
      </c>
      <c r="N64" s="35">
        <v>32621</v>
      </c>
      <c r="O64" s="34">
        <v>1.6E-2</v>
      </c>
      <c r="P64" s="35">
        <v>32707</v>
      </c>
      <c r="Q64" s="34">
        <v>-1.819</v>
      </c>
      <c r="R64" s="35">
        <v>32258</v>
      </c>
      <c r="S64" s="34">
        <v>1.968</v>
      </c>
      <c r="T64" s="35">
        <v>31007</v>
      </c>
      <c r="U64" s="34">
        <v>14.132999999999999</v>
      </c>
      <c r="V64" s="35">
        <v>24135</v>
      </c>
      <c r="W64" s="34">
        <v>0.54300000000000004</v>
      </c>
      <c r="X64" s="35">
        <v>8435</v>
      </c>
      <c r="Y64" s="34">
        <v>37.683999999999997</v>
      </c>
      <c r="Z64" s="35">
        <v>5485</v>
      </c>
      <c r="AA64" s="37">
        <v>1.4999999999999999E-2</v>
      </c>
      <c r="AB64" s="35">
        <v>32550</v>
      </c>
      <c r="AC64" s="37">
        <v>3.7999999999999999E-2</v>
      </c>
      <c r="AD64" s="35">
        <v>31928</v>
      </c>
    </row>
    <row r="65" spans="1:30" x14ac:dyDescent="0.15">
      <c r="A65" s="17" t="s">
        <v>106</v>
      </c>
      <c r="B65" s="24" t="s">
        <v>107</v>
      </c>
      <c r="C65" s="17" t="s">
        <v>108</v>
      </c>
      <c r="D65" s="18" t="s">
        <v>31</v>
      </c>
      <c r="E65" s="18" t="s">
        <v>32</v>
      </c>
      <c r="F65" s="18" t="s">
        <v>33</v>
      </c>
      <c r="G65" s="18" t="s">
        <v>34</v>
      </c>
      <c r="H65" s="19">
        <f t="shared" si="0"/>
        <v>43</v>
      </c>
      <c r="I65" s="20">
        <v>31.427</v>
      </c>
      <c r="J65" s="227">
        <v>31.664714285714286</v>
      </c>
      <c r="K65" s="21">
        <v>7559</v>
      </c>
      <c r="L65" s="22">
        <f t="shared" si="1"/>
        <v>23.01485811715991</v>
      </c>
      <c r="M65" s="20">
        <v>0.222</v>
      </c>
      <c r="N65" s="21">
        <v>6956</v>
      </c>
      <c r="O65" s="20">
        <v>0.14899999999999999</v>
      </c>
      <c r="P65" s="21">
        <v>9154</v>
      </c>
      <c r="Q65" s="20">
        <v>0.65700000000000003</v>
      </c>
      <c r="R65" s="21">
        <v>7600</v>
      </c>
      <c r="S65" s="20">
        <v>19.809999999999999</v>
      </c>
      <c r="T65" s="21">
        <v>13914</v>
      </c>
      <c r="U65" s="20">
        <v>19.765999999999998</v>
      </c>
      <c r="V65" s="21">
        <v>17116</v>
      </c>
      <c r="W65" s="20">
        <v>0.81699999999999995</v>
      </c>
      <c r="X65" s="21">
        <v>5076</v>
      </c>
      <c r="Y65" s="20">
        <v>47.131999999999998</v>
      </c>
      <c r="Z65" s="21">
        <v>2858</v>
      </c>
      <c r="AA65" s="23">
        <v>0.372</v>
      </c>
      <c r="AB65" s="21">
        <v>3772</v>
      </c>
      <c r="AC65" s="23">
        <v>0.26700000000000002</v>
      </c>
      <c r="AD65" s="21">
        <v>7493</v>
      </c>
    </row>
    <row r="66" spans="1:30" x14ac:dyDescent="0.15">
      <c r="A66" s="24" t="s">
        <v>109</v>
      </c>
      <c r="B66" s="24" t="s">
        <v>107</v>
      </c>
      <c r="C66" s="24" t="s">
        <v>108</v>
      </c>
      <c r="D66" s="25" t="s">
        <v>31</v>
      </c>
      <c r="E66" s="25" t="s">
        <v>32</v>
      </c>
      <c r="F66" s="25" t="s">
        <v>33</v>
      </c>
      <c r="G66" s="25" t="s">
        <v>34</v>
      </c>
      <c r="H66" s="26">
        <f t="shared" si="0"/>
        <v>24</v>
      </c>
      <c r="I66" s="27">
        <v>37.808999999999997</v>
      </c>
      <c r="J66" s="228"/>
      <c r="K66" s="28">
        <v>5192</v>
      </c>
      <c r="L66" s="29">
        <f t="shared" si="1"/>
        <v>15.808062355376935</v>
      </c>
      <c r="M66" s="27">
        <v>0.309</v>
      </c>
      <c r="N66" s="28">
        <v>2998</v>
      </c>
      <c r="O66" s="27">
        <v>0.191</v>
      </c>
      <c r="P66" s="28">
        <v>5624</v>
      </c>
      <c r="Q66" s="27">
        <v>0.61899999999999999</v>
      </c>
      <c r="R66" s="28">
        <v>8023</v>
      </c>
      <c r="S66" s="27">
        <v>24.367999999999999</v>
      </c>
      <c r="T66" s="28">
        <v>11182</v>
      </c>
      <c r="U66" s="27">
        <v>30.122</v>
      </c>
      <c r="V66" s="28">
        <v>6708</v>
      </c>
      <c r="W66" s="27">
        <v>0.69099999999999995</v>
      </c>
      <c r="X66" s="28">
        <v>6506</v>
      </c>
      <c r="Y66" s="27">
        <v>32.554000000000002</v>
      </c>
      <c r="Z66" s="28">
        <v>7544</v>
      </c>
      <c r="AA66" s="30">
        <v>0.5</v>
      </c>
      <c r="AB66" s="28">
        <v>785</v>
      </c>
      <c r="AC66" s="30">
        <v>0.35299999999999998</v>
      </c>
      <c r="AD66" s="28">
        <v>3763</v>
      </c>
    </row>
    <row r="67" spans="1:30" x14ac:dyDescent="0.15">
      <c r="A67" s="24" t="s">
        <v>110</v>
      </c>
      <c r="B67" s="24" t="s">
        <v>107</v>
      </c>
      <c r="C67" s="24" t="s">
        <v>108</v>
      </c>
      <c r="D67" s="25" t="s">
        <v>31</v>
      </c>
      <c r="E67" s="25" t="s">
        <v>32</v>
      </c>
      <c r="F67" s="25" t="s">
        <v>33</v>
      </c>
      <c r="G67" s="25" t="s">
        <v>34</v>
      </c>
      <c r="H67" s="26">
        <f t="shared" si="0"/>
        <v>19</v>
      </c>
      <c r="I67" s="27">
        <v>38.939</v>
      </c>
      <c r="J67" s="228"/>
      <c r="K67" s="28">
        <v>4816</v>
      </c>
      <c r="L67" s="29">
        <f t="shared" si="1"/>
        <v>14.663256606990622</v>
      </c>
      <c r="M67" s="27">
        <v>0.32900000000000001</v>
      </c>
      <c r="N67" s="28">
        <v>2382</v>
      </c>
      <c r="O67" s="27">
        <v>0.2</v>
      </c>
      <c r="P67" s="28">
        <v>5033</v>
      </c>
      <c r="Q67" s="27">
        <v>0.80100000000000005</v>
      </c>
      <c r="R67" s="28">
        <v>6095</v>
      </c>
      <c r="S67" s="27">
        <v>17.405000000000001</v>
      </c>
      <c r="T67" s="28">
        <v>15583</v>
      </c>
      <c r="U67" s="27">
        <v>33.881999999999998</v>
      </c>
      <c r="V67" s="28">
        <v>4518</v>
      </c>
      <c r="W67" s="27">
        <v>0.21099999999999999</v>
      </c>
      <c r="X67" s="28">
        <v>13290</v>
      </c>
      <c r="Y67" s="27">
        <v>36.225999999999999</v>
      </c>
      <c r="Z67" s="28">
        <v>6053</v>
      </c>
      <c r="AA67" s="30">
        <v>0.46700000000000003</v>
      </c>
      <c r="AB67" s="28">
        <v>1291</v>
      </c>
      <c r="AC67" s="30">
        <v>0.38900000000000001</v>
      </c>
      <c r="AD67" s="28">
        <v>2703</v>
      </c>
    </row>
    <row r="68" spans="1:30" x14ac:dyDescent="0.15">
      <c r="A68" s="24" t="s">
        <v>111</v>
      </c>
      <c r="B68" s="24" t="s">
        <v>107</v>
      </c>
      <c r="C68" s="24" t="s">
        <v>108</v>
      </c>
      <c r="D68" s="25" t="s">
        <v>31</v>
      </c>
      <c r="E68" s="25" t="s">
        <v>32</v>
      </c>
      <c r="F68" s="25" t="s">
        <v>33</v>
      </c>
      <c r="G68" s="25" t="s">
        <v>34</v>
      </c>
      <c r="H68" s="26">
        <f t="shared" si="0"/>
        <v>74</v>
      </c>
      <c r="I68" s="27">
        <v>20.524000000000001</v>
      </c>
      <c r="J68" s="228"/>
      <c r="K68" s="28">
        <v>13819</v>
      </c>
      <c r="L68" s="29">
        <f t="shared" si="1"/>
        <v>42.074655949336254</v>
      </c>
      <c r="M68" s="27">
        <v>0.16800000000000001</v>
      </c>
      <c r="N68" s="28">
        <v>10781</v>
      </c>
      <c r="O68" s="27">
        <v>0.108</v>
      </c>
      <c r="P68" s="28">
        <v>14453</v>
      </c>
      <c r="Q68" s="27">
        <v>-0.14699999999999999</v>
      </c>
      <c r="R68" s="28">
        <v>18316</v>
      </c>
      <c r="S68" s="27">
        <v>2.3929999999999998</v>
      </c>
      <c r="T68" s="28">
        <v>30500</v>
      </c>
      <c r="U68" s="27">
        <v>15.907</v>
      </c>
      <c r="V68" s="28">
        <v>21907</v>
      </c>
      <c r="W68" s="27">
        <v>0.52500000000000002</v>
      </c>
      <c r="X68" s="28">
        <v>8678</v>
      </c>
      <c r="Y68" s="27">
        <v>48.097000000000001</v>
      </c>
      <c r="Z68" s="28">
        <v>2641</v>
      </c>
      <c r="AA68" s="30">
        <v>0.17</v>
      </c>
      <c r="AB68" s="28">
        <v>14532</v>
      </c>
      <c r="AC68" s="30">
        <v>0.32400000000000001</v>
      </c>
      <c r="AD68" s="28">
        <v>4883</v>
      </c>
    </row>
    <row r="69" spans="1:30" x14ac:dyDescent="0.15">
      <c r="A69" s="24" t="s">
        <v>112</v>
      </c>
      <c r="B69" s="24" t="s">
        <v>107</v>
      </c>
      <c r="C69" s="24" t="s">
        <v>108</v>
      </c>
      <c r="D69" s="25" t="s">
        <v>31</v>
      </c>
      <c r="E69" s="25" t="s">
        <v>32</v>
      </c>
      <c r="F69" s="25" t="s">
        <v>33</v>
      </c>
      <c r="G69" s="25" t="s">
        <v>34</v>
      </c>
      <c r="H69" s="26">
        <f t="shared" si="0"/>
        <v>36</v>
      </c>
      <c r="I69" s="27">
        <v>34.201999999999998</v>
      </c>
      <c r="J69" s="228"/>
      <c r="K69" s="28">
        <v>6451</v>
      </c>
      <c r="L69" s="29">
        <f t="shared" si="1"/>
        <v>19.641334794787479</v>
      </c>
      <c r="M69" s="27">
        <v>0.23799999999999999</v>
      </c>
      <c r="N69" s="28">
        <v>6106</v>
      </c>
      <c r="O69" s="27">
        <v>0.156</v>
      </c>
      <c r="P69" s="28">
        <v>8456</v>
      </c>
      <c r="Q69" s="27">
        <v>0.435</v>
      </c>
      <c r="R69" s="28">
        <v>10175</v>
      </c>
      <c r="S69" s="27">
        <v>14.755000000000001</v>
      </c>
      <c r="T69" s="28">
        <v>17642</v>
      </c>
      <c r="U69" s="27">
        <v>23.477</v>
      </c>
      <c r="V69" s="28">
        <v>12655</v>
      </c>
      <c r="W69" s="27">
        <v>1.661</v>
      </c>
      <c r="X69" s="28">
        <v>435</v>
      </c>
      <c r="Y69" s="27">
        <v>37.688000000000002</v>
      </c>
      <c r="Z69" s="28">
        <v>5483</v>
      </c>
      <c r="AA69" s="30">
        <v>0.38400000000000001</v>
      </c>
      <c r="AB69" s="28">
        <v>3387</v>
      </c>
      <c r="AC69" s="30">
        <v>0.34399999999999997</v>
      </c>
      <c r="AD69" s="28">
        <v>4074</v>
      </c>
    </row>
    <row r="70" spans="1:30" x14ac:dyDescent="0.15">
      <c r="A70" s="24" t="s">
        <v>113</v>
      </c>
      <c r="B70" s="24" t="s">
        <v>107</v>
      </c>
      <c r="C70" s="24" t="s">
        <v>108</v>
      </c>
      <c r="D70" s="25" t="s">
        <v>31</v>
      </c>
      <c r="E70" s="25" t="s">
        <v>32</v>
      </c>
      <c r="F70" s="25" t="s">
        <v>33</v>
      </c>
      <c r="G70" s="25" t="s">
        <v>34</v>
      </c>
      <c r="H70" s="26">
        <f t="shared" si="0"/>
        <v>8</v>
      </c>
      <c r="I70" s="27">
        <v>44.47</v>
      </c>
      <c r="J70" s="228"/>
      <c r="K70" s="28">
        <v>3312</v>
      </c>
      <c r="L70" s="29">
        <f t="shared" si="1"/>
        <v>10.084033613445378</v>
      </c>
      <c r="M70" s="27">
        <v>0.35199999999999998</v>
      </c>
      <c r="N70" s="28">
        <v>1708</v>
      </c>
      <c r="O70" s="27">
        <v>0.221</v>
      </c>
      <c r="P70" s="28">
        <v>3845</v>
      </c>
      <c r="Q70" s="27">
        <v>0.91400000000000003</v>
      </c>
      <c r="R70" s="28">
        <v>5085</v>
      </c>
      <c r="S70" s="27">
        <v>25.992000000000001</v>
      </c>
      <c r="T70" s="28">
        <v>10375</v>
      </c>
      <c r="U70" s="27">
        <v>29.803999999999998</v>
      </c>
      <c r="V70" s="28">
        <v>6927</v>
      </c>
      <c r="W70" s="27">
        <v>0.80900000000000005</v>
      </c>
      <c r="X70" s="28">
        <v>5153</v>
      </c>
      <c r="Y70" s="27">
        <v>36.412999999999997</v>
      </c>
      <c r="Z70" s="28">
        <v>5980</v>
      </c>
      <c r="AA70" s="30">
        <v>0.47</v>
      </c>
      <c r="AB70" s="28">
        <v>1243</v>
      </c>
      <c r="AC70" s="30">
        <v>0.49399999999999999</v>
      </c>
      <c r="AD70" s="28">
        <v>875</v>
      </c>
    </row>
    <row r="71" spans="1:30" x14ac:dyDescent="0.15">
      <c r="A71" s="31" t="s">
        <v>114</v>
      </c>
      <c r="B71" s="24" t="s">
        <v>107</v>
      </c>
      <c r="C71" s="31" t="s">
        <v>108</v>
      </c>
      <c r="D71" s="32" t="s">
        <v>31</v>
      </c>
      <c r="E71" s="32" t="s">
        <v>32</v>
      </c>
      <c r="F71" s="32" t="s">
        <v>33</v>
      </c>
      <c r="G71" s="32" t="s">
        <v>34</v>
      </c>
      <c r="H71" s="33">
        <f t="shared" si="0"/>
        <v>101</v>
      </c>
      <c r="I71" s="34">
        <v>14.282</v>
      </c>
      <c r="J71" s="229"/>
      <c r="K71" s="35">
        <v>19353</v>
      </c>
      <c r="L71" s="36">
        <f t="shared" si="1"/>
        <v>58.924004384362441</v>
      </c>
      <c r="M71" s="34">
        <v>9.4E-2</v>
      </c>
      <c r="N71" s="35">
        <v>19200</v>
      </c>
      <c r="O71" s="34">
        <v>6.9000000000000006E-2</v>
      </c>
      <c r="P71" s="35">
        <v>22643</v>
      </c>
      <c r="Q71" s="34">
        <v>-0.33800000000000002</v>
      </c>
      <c r="R71" s="35">
        <v>21085</v>
      </c>
      <c r="S71" s="34">
        <v>3.395</v>
      </c>
      <c r="T71" s="35">
        <v>29317</v>
      </c>
      <c r="U71" s="34">
        <v>14.986000000000001</v>
      </c>
      <c r="V71" s="35">
        <v>23065</v>
      </c>
      <c r="W71" s="34">
        <v>0.52700000000000002</v>
      </c>
      <c r="X71" s="35">
        <v>8650</v>
      </c>
      <c r="Y71" s="34">
        <v>43.295000000000002</v>
      </c>
      <c r="Z71" s="35">
        <v>3762</v>
      </c>
      <c r="AA71" s="37">
        <v>0.14399999999999999</v>
      </c>
      <c r="AB71" s="35">
        <v>16718</v>
      </c>
      <c r="AC71" s="37">
        <v>0.16900000000000001</v>
      </c>
      <c r="AD71" s="35">
        <v>14544</v>
      </c>
    </row>
    <row r="72" spans="1:30" x14ac:dyDescent="0.15">
      <c r="A72" s="17" t="s">
        <v>115</v>
      </c>
      <c r="B72" s="24" t="s">
        <v>116</v>
      </c>
      <c r="C72" s="17" t="s">
        <v>117</v>
      </c>
      <c r="D72" s="18" t="s">
        <v>31</v>
      </c>
      <c r="E72" s="18" t="s">
        <v>32</v>
      </c>
      <c r="F72" s="18" t="s">
        <v>33</v>
      </c>
      <c r="G72" s="18" t="s">
        <v>34</v>
      </c>
      <c r="H72" s="19">
        <f t="shared" ref="H72:H135" si="2">RANK(K72,$K$7:$K$139,1)</f>
        <v>30</v>
      </c>
      <c r="I72" s="20">
        <v>35.508000000000003</v>
      </c>
      <c r="J72" s="227">
        <v>21.222428571428573</v>
      </c>
      <c r="K72" s="21">
        <v>5950</v>
      </c>
      <c r="L72" s="22">
        <f t="shared" ref="L72:L135" si="3">K72/32844*100</f>
        <v>18.115942028985508</v>
      </c>
      <c r="M72" s="20">
        <v>0.311</v>
      </c>
      <c r="N72" s="21">
        <v>2940</v>
      </c>
      <c r="O72" s="20">
        <v>0.22900000000000001</v>
      </c>
      <c r="P72" s="21">
        <v>3386</v>
      </c>
      <c r="Q72" s="20">
        <v>0.65600000000000003</v>
      </c>
      <c r="R72" s="21">
        <v>7610</v>
      </c>
      <c r="S72" s="20">
        <v>16.015999999999998</v>
      </c>
      <c r="T72" s="21">
        <v>16662</v>
      </c>
      <c r="U72" s="20">
        <v>21.661000000000001</v>
      </c>
      <c r="V72" s="21">
        <v>14770</v>
      </c>
      <c r="W72" s="20">
        <v>0.26</v>
      </c>
      <c r="X72" s="21">
        <v>12528</v>
      </c>
      <c r="Y72" s="20">
        <v>25.568999999999999</v>
      </c>
      <c r="Z72" s="21">
        <v>11046</v>
      </c>
      <c r="AA72" s="23">
        <v>0.39700000000000002</v>
      </c>
      <c r="AB72" s="21">
        <v>2926</v>
      </c>
      <c r="AC72" s="23">
        <v>0.33200000000000002</v>
      </c>
      <c r="AD72" s="21">
        <v>4544</v>
      </c>
    </row>
    <row r="73" spans="1:30" x14ac:dyDescent="0.15">
      <c r="A73" s="24" t="s">
        <v>118</v>
      </c>
      <c r="B73" s="24" t="s">
        <v>116</v>
      </c>
      <c r="C73" s="24" t="s">
        <v>117</v>
      </c>
      <c r="D73" s="25" t="s">
        <v>31</v>
      </c>
      <c r="E73" s="25" t="s">
        <v>32</v>
      </c>
      <c r="F73" s="25" t="s">
        <v>33</v>
      </c>
      <c r="G73" s="25" t="s">
        <v>34</v>
      </c>
      <c r="H73" s="26">
        <f t="shared" si="2"/>
        <v>46</v>
      </c>
      <c r="I73" s="27">
        <v>30.927</v>
      </c>
      <c r="J73" s="228"/>
      <c r="K73" s="28">
        <v>7784</v>
      </c>
      <c r="L73" s="29">
        <f t="shared" si="3"/>
        <v>23.6999147485081</v>
      </c>
      <c r="M73" s="27">
        <v>0.22500000000000001</v>
      </c>
      <c r="N73" s="28">
        <v>6764</v>
      </c>
      <c r="O73" s="27">
        <v>0.17499999999999999</v>
      </c>
      <c r="P73" s="28">
        <v>6809</v>
      </c>
      <c r="Q73" s="27">
        <v>0.374</v>
      </c>
      <c r="R73" s="28">
        <v>10930</v>
      </c>
      <c r="S73" s="27">
        <v>15.313000000000001</v>
      </c>
      <c r="T73" s="28">
        <v>17213</v>
      </c>
      <c r="U73" s="27">
        <v>21.728999999999999</v>
      </c>
      <c r="V73" s="28">
        <v>14682</v>
      </c>
      <c r="W73" s="27">
        <v>-4.3999999999999997E-2</v>
      </c>
      <c r="X73" s="28">
        <v>17235</v>
      </c>
      <c r="Y73" s="27">
        <v>59.018000000000001</v>
      </c>
      <c r="Z73" s="28">
        <v>984</v>
      </c>
      <c r="AA73" s="30">
        <v>0.28399999999999997</v>
      </c>
      <c r="AB73" s="28">
        <v>7424</v>
      </c>
      <c r="AC73" s="30">
        <v>0.27900000000000003</v>
      </c>
      <c r="AD73" s="28">
        <v>6845</v>
      </c>
    </row>
    <row r="74" spans="1:30" x14ac:dyDescent="0.15">
      <c r="A74" s="24" t="s">
        <v>119</v>
      </c>
      <c r="B74" s="24" t="s">
        <v>116</v>
      </c>
      <c r="C74" s="24" t="s">
        <v>117</v>
      </c>
      <c r="D74" s="25" t="s">
        <v>31</v>
      </c>
      <c r="E74" s="25" t="s">
        <v>32</v>
      </c>
      <c r="F74" s="25" t="s">
        <v>33</v>
      </c>
      <c r="G74" s="25" t="s">
        <v>34</v>
      </c>
      <c r="H74" s="26">
        <f t="shared" si="2"/>
        <v>104</v>
      </c>
      <c r="I74" s="27">
        <v>13.114000000000001</v>
      </c>
      <c r="J74" s="228"/>
      <c r="K74" s="28">
        <v>20563</v>
      </c>
      <c r="L74" s="29">
        <f t="shared" si="3"/>
        <v>62.60808671294604</v>
      </c>
      <c r="M74" s="27">
        <v>0.10199999999999999</v>
      </c>
      <c r="N74" s="28">
        <v>18015</v>
      </c>
      <c r="O74" s="27">
        <v>9.5000000000000001E-2</v>
      </c>
      <c r="P74" s="28">
        <v>16767</v>
      </c>
      <c r="Q74" s="27">
        <v>-0.88400000000000001</v>
      </c>
      <c r="R74" s="28">
        <v>27524</v>
      </c>
      <c r="S74" s="27">
        <v>4.1349999999999998</v>
      </c>
      <c r="T74" s="28">
        <v>28406</v>
      </c>
      <c r="U74" s="27">
        <v>12.718999999999999</v>
      </c>
      <c r="V74" s="28">
        <v>25792</v>
      </c>
      <c r="W74" s="27">
        <v>0.189</v>
      </c>
      <c r="X74" s="28">
        <v>13636</v>
      </c>
      <c r="Y74" s="27">
        <v>34.701000000000001</v>
      </c>
      <c r="Z74" s="28">
        <v>6659</v>
      </c>
      <c r="AA74" s="30">
        <v>0.14599999999999999</v>
      </c>
      <c r="AB74" s="28">
        <v>16616</v>
      </c>
      <c r="AC74" s="30">
        <v>7.5999999999999998E-2</v>
      </c>
      <c r="AD74" s="28">
        <v>26627</v>
      </c>
    </row>
    <row r="75" spans="1:30" x14ac:dyDescent="0.15">
      <c r="A75" s="24" t="s">
        <v>120</v>
      </c>
      <c r="B75" s="24" t="s">
        <v>116</v>
      </c>
      <c r="C75" s="24" t="s">
        <v>117</v>
      </c>
      <c r="D75" s="25" t="s">
        <v>31</v>
      </c>
      <c r="E75" s="25" t="s">
        <v>32</v>
      </c>
      <c r="F75" s="25" t="s">
        <v>33</v>
      </c>
      <c r="G75" s="25" t="s">
        <v>34</v>
      </c>
      <c r="H75" s="26">
        <f t="shared" si="2"/>
        <v>114</v>
      </c>
      <c r="I75" s="27">
        <v>10.909000000000001</v>
      </c>
      <c r="J75" s="228"/>
      <c r="K75" s="28">
        <v>23104</v>
      </c>
      <c r="L75" s="29">
        <f t="shared" si="3"/>
        <v>70.344659602971632</v>
      </c>
      <c r="M75" s="27">
        <v>6.5000000000000002E-2</v>
      </c>
      <c r="N75" s="28">
        <v>24576</v>
      </c>
      <c r="O75" s="27">
        <v>6.2E-2</v>
      </c>
      <c r="P75" s="28">
        <v>24620</v>
      </c>
      <c r="Q75" s="27">
        <v>-0.89400000000000002</v>
      </c>
      <c r="R75" s="28">
        <v>27626</v>
      </c>
      <c r="S75" s="27">
        <v>2.0209999999999999</v>
      </c>
      <c r="T75" s="28">
        <v>30942</v>
      </c>
      <c r="U75" s="27">
        <v>12.901999999999999</v>
      </c>
      <c r="V75" s="28">
        <v>25580</v>
      </c>
      <c r="W75" s="27">
        <v>0.68700000000000006</v>
      </c>
      <c r="X75" s="28">
        <v>6549</v>
      </c>
      <c r="Y75" s="27">
        <v>35.295000000000002</v>
      </c>
      <c r="Z75" s="28">
        <v>6421</v>
      </c>
      <c r="AA75" s="30">
        <v>5.3999999999999999E-2</v>
      </c>
      <c r="AB75" s="28">
        <v>27913</v>
      </c>
      <c r="AC75" s="30">
        <v>8.5000000000000006E-2</v>
      </c>
      <c r="AD75" s="28">
        <v>25179</v>
      </c>
    </row>
    <row r="76" spans="1:30" x14ac:dyDescent="0.15">
      <c r="A76" s="24" t="s">
        <v>121</v>
      </c>
      <c r="B76" s="24" t="s">
        <v>116</v>
      </c>
      <c r="C76" s="24" t="s">
        <v>117</v>
      </c>
      <c r="D76" s="25" t="s">
        <v>31</v>
      </c>
      <c r="E76" s="25" t="s">
        <v>32</v>
      </c>
      <c r="F76" s="25" t="s">
        <v>33</v>
      </c>
      <c r="G76" s="25" t="s">
        <v>34</v>
      </c>
      <c r="H76" s="26">
        <f t="shared" si="2"/>
        <v>77</v>
      </c>
      <c r="I76" s="27">
        <v>19.992000000000001</v>
      </c>
      <c r="J76" s="228"/>
      <c r="K76" s="28">
        <v>14249</v>
      </c>
      <c r="L76" s="29">
        <f t="shared" si="3"/>
        <v>43.383875289246134</v>
      </c>
      <c r="M76" s="27">
        <v>0.17100000000000001</v>
      </c>
      <c r="N76" s="28">
        <v>10564</v>
      </c>
      <c r="O76" s="27">
        <v>0.126</v>
      </c>
      <c r="P76" s="28">
        <v>11749</v>
      </c>
      <c r="Q76" s="27">
        <v>-0.26100000000000001</v>
      </c>
      <c r="R76" s="28">
        <v>20029</v>
      </c>
      <c r="S76" s="27">
        <v>8.6319999999999997</v>
      </c>
      <c r="T76" s="28">
        <v>23288</v>
      </c>
      <c r="U76" s="27">
        <v>15.37</v>
      </c>
      <c r="V76" s="28">
        <v>22567</v>
      </c>
      <c r="W76" s="27">
        <v>0.53100000000000003</v>
      </c>
      <c r="X76" s="28">
        <v>8602</v>
      </c>
      <c r="Y76" s="27">
        <v>31.33</v>
      </c>
      <c r="Z76" s="28">
        <v>8074</v>
      </c>
      <c r="AA76" s="30">
        <v>0.23400000000000001</v>
      </c>
      <c r="AB76" s="28">
        <v>10212</v>
      </c>
      <c r="AC76" s="30">
        <v>0.18099999999999999</v>
      </c>
      <c r="AD76" s="28">
        <v>13510</v>
      </c>
    </row>
    <row r="77" spans="1:30" x14ac:dyDescent="0.15">
      <c r="A77" s="24" t="s">
        <v>122</v>
      </c>
      <c r="B77" s="24" t="s">
        <v>116</v>
      </c>
      <c r="C77" s="24" t="s">
        <v>117</v>
      </c>
      <c r="D77" s="25" t="s">
        <v>31</v>
      </c>
      <c r="E77" s="25" t="s">
        <v>32</v>
      </c>
      <c r="F77" s="25" t="s">
        <v>33</v>
      </c>
      <c r="G77" s="25" t="s">
        <v>34</v>
      </c>
      <c r="H77" s="26">
        <f t="shared" si="2"/>
        <v>48</v>
      </c>
      <c r="I77" s="27">
        <v>29.143000000000001</v>
      </c>
      <c r="J77" s="228"/>
      <c r="K77" s="28">
        <v>8639</v>
      </c>
      <c r="L77" s="29">
        <f t="shared" si="3"/>
        <v>26.303129947631227</v>
      </c>
      <c r="M77" s="27">
        <v>0.24</v>
      </c>
      <c r="N77" s="28">
        <v>5966</v>
      </c>
      <c r="O77" s="27">
        <v>0.14799999999999999</v>
      </c>
      <c r="P77" s="28">
        <v>9184</v>
      </c>
      <c r="Q77" s="27">
        <v>0.65500000000000003</v>
      </c>
      <c r="R77" s="28">
        <v>7626</v>
      </c>
      <c r="S77" s="27">
        <v>18.277999999999999</v>
      </c>
      <c r="T77" s="28">
        <v>14982</v>
      </c>
      <c r="U77" s="27">
        <v>18.920999999999999</v>
      </c>
      <c r="V77" s="28">
        <v>18150</v>
      </c>
      <c r="W77" s="27">
        <v>0.59499999999999997</v>
      </c>
      <c r="X77" s="28">
        <v>7747</v>
      </c>
      <c r="Y77" s="27">
        <v>33.273000000000003</v>
      </c>
      <c r="Z77" s="28">
        <v>7237</v>
      </c>
      <c r="AA77" s="30">
        <v>0.35499999999999998</v>
      </c>
      <c r="AB77" s="28">
        <v>4389</v>
      </c>
      <c r="AC77" s="30">
        <v>0.29499999999999998</v>
      </c>
      <c r="AD77" s="28">
        <v>6120</v>
      </c>
    </row>
    <row r="78" spans="1:30" x14ac:dyDescent="0.15">
      <c r="A78" s="31" t="s">
        <v>123</v>
      </c>
      <c r="B78" s="24" t="s">
        <v>116</v>
      </c>
      <c r="C78" s="31" t="s">
        <v>117</v>
      </c>
      <c r="D78" s="32" t="s">
        <v>31</v>
      </c>
      <c r="E78" s="32" t="s">
        <v>32</v>
      </c>
      <c r="F78" s="32" t="s">
        <v>33</v>
      </c>
      <c r="G78" s="32" t="s">
        <v>34</v>
      </c>
      <c r="H78" s="33">
        <f t="shared" si="2"/>
        <v>123</v>
      </c>
      <c r="I78" s="34">
        <v>8.9640000000000004</v>
      </c>
      <c r="J78" s="229"/>
      <c r="K78" s="35">
        <v>25499</v>
      </c>
      <c r="L78" s="36">
        <f t="shared" si="3"/>
        <v>77.636706856655707</v>
      </c>
      <c r="M78" s="34">
        <v>2.7E-2</v>
      </c>
      <c r="N78" s="35">
        <v>31878</v>
      </c>
      <c r="O78" s="34">
        <v>3.1E-2</v>
      </c>
      <c r="P78" s="35">
        <v>31750</v>
      </c>
      <c r="Q78" s="34">
        <v>-1.367</v>
      </c>
      <c r="R78" s="35">
        <v>30924</v>
      </c>
      <c r="S78" s="34">
        <v>0.65500000000000003</v>
      </c>
      <c r="T78" s="35">
        <v>32426</v>
      </c>
      <c r="U78" s="34">
        <v>22.465</v>
      </c>
      <c r="V78" s="35">
        <v>13822</v>
      </c>
      <c r="W78" s="34">
        <v>0.70899999999999996</v>
      </c>
      <c r="X78" s="35">
        <v>6312</v>
      </c>
      <c r="Y78" s="34">
        <v>33.71</v>
      </c>
      <c r="Z78" s="35">
        <v>7076</v>
      </c>
      <c r="AA78" s="37">
        <v>2.7E-2</v>
      </c>
      <c r="AB78" s="35">
        <v>31664</v>
      </c>
      <c r="AC78" s="37">
        <v>3.7999999999999999E-2</v>
      </c>
      <c r="AD78" s="35">
        <v>31929</v>
      </c>
    </row>
    <row r="79" spans="1:30" x14ac:dyDescent="0.15">
      <c r="A79" s="38" t="s">
        <v>124</v>
      </c>
      <c r="B79" s="24" t="s">
        <v>125</v>
      </c>
      <c r="C79" s="38" t="s">
        <v>126</v>
      </c>
      <c r="D79" s="39" t="s">
        <v>31</v>
      </c>
      <c r="E79" s="39" t="s">
        <v>32</v>
      </c>
      <c r="F79" s="39" t="s">
        <v>33</v>
      </c>
      <c r="G79" s="39" t="s">
        <v>34</v>
      </c>
      <c r="H79" s="40">
        <f t="shared" si="2"/>
        <v>91</v>
      </c>
      <c r="I79" s="41">
        <v>16.890999999999998</v>
      </c>
      <c r="J79" s="227">
        <v>26.946714285714286</v>
      </c>
      <c r="K79" s="42">
        <v>16853</v>
      </c>
      <c r="L79" s="43">
        <f t="shared" si="3"/>
        <v>51.312264036049207</v>
      </c>
      <c r="M79" s="41">
        <v>9.5000000000000001E-2</v>
      </c>
      <c r="N79" s="42">
        <v>19061</v>
      </c>
      <c r="O79" s="41">
        <v>6.9000000000000006E-2</v>
      </c>
      <c r="P79" s="42">
        <v>22776</v>
      </c>
      <c r="Q79" s="41">
        <v>-0.84099999999999997</v>
      </c>
      <c r="R79" s="42">
        <v>27115</v>
      </c>
      <c r="S79" s="41">
        <v>4.8310000000000004</v>
      </c>
      <c r="T79" s="42">
        <v>27560</v>
      </c>
      <c r="U79" s="41">
        <v>18.98</v>
      </c>
      <c r="V79" s="42">
        <v>18090</v>
      </c>
      <c r="W79" s="41">
        <v>-0.26100000000000001</v>
      </c>
      <c r="X79" s="42">
        <v>20505</v>
      </c>
      <c r="Y79" s="41">
        <v>74.8</v>
      </c>
      <c r="Z79" s="42">
        <v>92</v>
      </c>
      <c r="AA79" s="44">
        <v>0.20799999999999999</v>
      </c>
      <c r="AB79" s="42">
        <v>11859</v>
      </c>
      <c r="AC79" s="44">
        <v>0.16700000000000001</v>
      </c>
      <c r="AD79" s="42">
        <v>14756</v>
      </c>
    </row>
    <row r="80" spans="1:30" x14ac:dyDescent="0.15">
      <c r="A80" s="24" t="s">
        <v>127</v>
      </c>
      <c r="B80" s="24" t="s">
        <v>125</v>
      </c>
      <c r="C80" s="24" t="s">
        <v>126</v>
      </c>
      <c r="D80" s="25" t="s">
        <v>31</v>
      </c>
      <c r="E80" s="25" t="s">
        <v>32</v>
      </c>
      <c r="F80" s="25" t="s">
        <v>33</v>
      </c>
      <c r="G80" s="25" t="s">
        <v>34</v>
      </c>
      <c r="H80" s="26">
        <f t="shared" si="2"/>
        <v>50</v>
      </c>
      <c r="I80" s="27">
        <v>28.628</v>
      </c>
      <c r="J80" s="228"/>
      <c r="K80" s="28">
        <v>8859</v>
      </c>
      <c r="L80" s="29">
        <f t="shared" si="3"/>
        <v>26.972963098282793</v>
      </c>
      <c r="M80" s="27">
        <v>0.24</v>
      </c>
      <c r="N80" s="28">
        <v>5962</v>
      </c>
      <c r="O80" s="27">
        <v>0.13700000000000001</v>
      </c>
      <c r="P80" s="28">
        <v>10418</v>
      </c>
      <c r="Q80" s="27">
        <v>0.06</v>
      </c>
      <c r="R80" s="28">
        <v>15238</v>
      </c>
      <c r="S80" s="27">
        <v>11.827999999999999</v>
      </c>
      <c r="T80" s="28">
        <v>20172</v>
      </c>
      <c r="U80" s="27">
        <v>27.577999999999999</v>
      </c>
      <c r="V80" s="28">
        <v>8689</v>
      </c>
      <c r="W80" s="27">
        <v>-0.755</v>
      </c>
      <c r="X80" s="28">
        <v>27006</v>
      </c>
      <c r="Y80" s="27">
        <v>62.05</v>
      </c>
      <c r="Z80" s="28">
        <v>677</v>
      </c>
      <c r="AA80" s="30">
        <v>0.38700000000000001</v>
      </c>
      <c r="AB80" s="28">
        <v>3275</v>
      </c>
      <c r="AC80" s="30">
        <v>0.30499999999999999</v>
      </c>
      <c r="AD80" s="28">
        <v>5637</v>
      </c>
    </row>
    <row r="81" spans="1:30" x14ac:dyDescent="0.15">
      <c r="A81" s="24" t="s">
        <v>128</v>
      </c>
      <c r="B81" s="24" t="s">
        <v>125</v>
      </c>
      <c r="C81" s="24" t="s">
        <v>126</v>
      </c>
      <c r="D81" s="25" t="s">
        <v>31</v>
      </c>
      <c r="E81" s="25" t="s">
        <v>32</v>
      </c>
      <c r="F81" s="25" t="s">
        <v>33</v>
      </c>
      <c r="G81" s="25" t="s">
        <v>34</v>
      </c>
      <c r="H81" s="26">
        <f t="shared" si="2"/>
        <v>65</v>
      </c>
      <c r="I81" s="27">
        <v>24.196000000000002</v>
      </c>
      <c r="J81" s="228"/>
      <c r="K81" s="28">
        <v>11323</v>
      </c>
      <c r="L81" s="29">
        <f t="shared" si="3"/>
        <v>34.47509438558032</v>
      </c>
      <c r="M81" s="27">
        <v>0.16200000000000001</v>
      </c>
      <c r="N81" s="28">
        <v>11317</v>
      </c>
      <c r="O81" s="27">
        <v>9.7000000000000003E-2</v>
      </c>
      <c r="P81" s="28">
        <v>16389</v>
      </c>
      <c r="Q81" s="27">
        <v>0.22900000000000001</v>
      </c>
      <c r="R81" s="28">
        <v>12836</v>
      </c>
      <c r="S81" s="27">
        <v>12.571</v>
      </c>
      <c r="T81" s="28">
        <v>19492</v>
      </c>
      <c r="U81" s="27">
        <v>22.489000000000001</v>
      </c>
      <c r="V81" s="28">
        <v>13798</v>
      </c>
      <c r="W81" s="27">
        <v>-0.61199999999999999</v>
      </c>
      <c r="X81" s="28">
        <v>25336</v>
      </c>
      <c r="Y81" s="27">
        <v>70.218000000000004</v>
      </c>
      <c r="Z81" s="28">
        <v>207</v>
      </c>
      <c r="AA81" s="30">
        <v>0.36099999999999999</v>
      </c>
      <c r="AB81" s="28">
        <v>4186</v>
      </c>
      <c r="AC81" s="30">
        <v>0.26</v>
      </c>
      <c r="AD81" s="28">
        <v>7852</v>
      </c>
    </row>
    <row r="82" spans="1:30" x14ac:dyDescent="0.15">
      <c r="A82" s="24" t="s">
        <v>129</v>
      </c>
      <c r="B82" s="24" t="s">
        <v>125</v>
      </c>
      <c r="C82" s="24" t="s">
        <v>126</v>
      </c>
      <c r="D82" s="25" t="s">
        <v>31</v>
      </c>
      <c r="E82" s="25" t="s">
        <v>32</v>
      </c>
      <c r="F82" s="25" t="s">
        <v>33</v>
      </c>
      <c r="G82" s="25" t="s">
        <v>34</v>
      </c>
      <c r="H82" s="26">
        <f t="shared" si="2"/>
        <v>6</v>
      </c>
      <c r="I82" s="27">
        <v>45.133000000000003</v>
      </c>
      <c r="J82" s="228"/>
      <c r="K82" s="28">
        <v>3168</v>
      </c>
      <c r="L82" s="29">
        <f t="shared" si="3"/>
        <v>9.6455973693825356</v>
      </c>
      <c r="M82" s="27">
        <v>0.32500000000000001</v>
      </c>
      <c r="N82" s="28">
        <v>2494</v>
      </c>
      <c r="O82" s="27">
        <v>0.23200000000000001</v>
      </c>
      <c r="P82" s="28">
        <v>3264</v>
      </c>
      <c r="Q82" s="27">
        <v>0.56499999999999995</v>
      </c>
      <c r="R82" s="28">
        <v>8633</v>
      </c>
      <c r="S82" s="27">
        <v>32.543999999999997</v>
      </c>
      <c r="T82" s="28">
        <v>7642</v>
      </c>
      <c r="U82" s="27">
        <v>31.050999999999998</v>
      </c>
      <c r="V82" s="28">
        <v>6125</v>
      </c>
      <c r="W82" s="27">
        <v>0.25900000000000001</v>
      </c>
      <c r="X82" s="28">
        <v>12540</v>
      </c>
      <c r="Y82" s="27">
        <v>61.814</v>
      </c>
      <c r="Z82" s="28">
        <v>696</v>
      </c>
      <c r="AA82" s="30">
        <v>0.42299999999999999</v>
      </c>
      <c r="AB82" s="28">
        <v>2209</v>
      </c>
      <c r="AC82" s="30">
        <v>0.39800000000000002</v>
      </c>
      <c r="AD82" s="28">
        <v>2468</v>
      </c>
    </row>
    <row r="83" spans="1:30" x14ac:dyDescent="0.15">
      <c r="A83" s="24" t="s">
        <v>130</v>
      </c>
      <c r="B83" s="24" t="s">
        <v>125</v>
      </c>
      <c r="C83" s="24" t="s">
        <v>126</v>
      </c>
      <c r="D83" s="25" t="s">
        <v>31</v>
      </c>
      <c r="E83" s="25" t="s">
        <v>32</v>
      </c>
      <c r="F83" s="25" t="s">
        <v>33</v>
      </c>
      <c r="G83" s="25" t="s">
        <v>34</v>
      </c>
      <c r="H83" s="26">
        <f t="shared" si="2"/>
        <v>52</v>
      </c>
      <c r="I83" s="27">
        <v>28.04</v>
      </c>
      <c r="J83" s="228"/>
      <c r="K83" s="28">
        <v>9145</v>
      </c>
      <c r="L83" s="29">
        <f t="shared" si="3"/>
        <v>27.843746194129825</v>
      </c>
      <c r="M83" s="27">
        <v>0.18099999999999999</v>
      </c>
      <c r="N83" s="28">
        <v>9675</v>
      </c>
      <c r="O83" s="27">
        <v>0.13600000000000001</v>
      </c>
      <c r="P83" s="28">
        <v>10572</v>
      </c>
      <c r="Q83" s="27">
        <v>0.13600000000000001</v>
      </c>
      <c r="R83" s="28">
        <v>14146</v>
      </c>
      <c r="S83" s="27">
        <v>6.7050000000000001</v>
      </c>
      <c r="T83" s="28">
        <v>25395</v>
      </c>
      <c r="U83" s="27">
        <v>24.013000000000002</v>
      </c>
      <c r="V83" s="28">
        <v>12056</v>
      </c>
      <c r="W83" s="27">
        <v>0.433</v>
      </c>
      <c r="X83" s="28">
        <v>9953</v>
      </c>
      <c r="Y83" s="27">
        <v>67.676000000000002</v>
      </c>
      <c r="Z83" s="28">
        <v>288</v>
      </c>
      <c r="AA83" s="30">
        <v>0.23499999999999999</v>
      </c>
      <c r="AB83" s="28">
        <v>10148</v>
      </c>
      <c r="AC83" s="30">
        <v>0.26500000000000001</v>
      </c>
      <c r="AD83" s="28">
        <v>7572</v>
      </c>
    </row>
    <row r="84" spans="1:30" x14ac:dyDescent="0.15">
      <c r="A84" s="24" t="s">
        <v>131</v>
      </c>
      <c r="B84" s="24" t="s">
        <v>125</v>
      </c>
      <c r="C84" s="24" t="s">
        <v>126</v>
      </c>
      <c r="D84" s="25" t="s">
        <v>31</v>
      </c>
      <c r="E84" s="25" t="s">
        <v>32</v>
      </c>
      <c r="F84" s="25" t="s">
        <v>33</v>
      </c>
      <c r="G84" s="25" t="s">
        <v>34</v>
      </c>
      <c r="H84" s="26">
        <f t="shared" si="2"/>
        <v>57</v>
      </c>
      <c r="I84" s="27">
        <v>26.65</v>
      </c>
      <c r="J84" s="228"/>
      <c r="K84" s="28">
        <v>9904</v>
      </c>
      <c r="L84" s="29">
        <f t="shared" si="3"/>
        <v>30.154670563877723</v>
      </c>
      <c r="M84" s="27">
        <v>0.13900000000000001</v>
      </c>
      <c r="N84" s="28">
        <v>13533</v>
      </c>
      <c r="O84" s="27">
        <v>0.09</v>
      </c>
      <c r="P84" s="28">
        <v>17692</v>
      </c>
      <c r="Q84" s="27">
        <v>0.01</v>
      </c>
      <c r="R84" s="28">
        <v>15984</v>
      </c>
      <c r="S84" s="27">
        <v>9.0909999999999993</v>
      </c>
      <c r="T84" s="28">
        <v>22779</v>
      </c>
      <c r="U84" s="27">
        <v>24.757000000000001</v>
      </c>
      <c r="V84" s="28">
        <v>11324</v>
      </c>
      <c r="W84" s="27">
        <v>1.1299999999999999</v>
      </c>
      <c r="X84" s="28">
        <v>2401</v>
      </c>
      <c r="Y84" s="27">
        <v>67.590999999999994</v>
      </c>
      <c r="Z84" s="28">
        <v>290</v>
      </c>
      <c r="AA84" s="30">
        <v>0.318</v>
      </c>
      <c r="AB84" s="28">
        <v>5858</v>
      </c>
      <c r="AC84" s="30">
        <v>0.313</v>
      </c>
      <c r="AD84" s="28">
        <v>5294</v>
      </c>
    </row>
    <row r="85" spans="1:30" x14ac:dyDescent="0.15">
      <c r="A85" s="31" t="s">
        <v>132</v>
      </c>
      <c r="B85" s="24" t="s">
        <v>125</v>
      </c>
      <c r="C85" s="31" t="s">
        <v>126</v>
      </c>
      <c r="D85" s="32" t="s">
        <v>31</v>
      </c>
      <c r="E85" s="32" t="s">
        <v>32</v>
      </c>
      <c r="F85" s="32" t="s">
        <v>33</v>
      </c>
      <c r="G85" s="32" t="s">
        <v>34</v>
      </c>
      <c r="H85" s="33">
        <f t="shared" si="2"/>
        <v>81</v>
      </c>
      <c r="I85" s="34">
        <v>19.088999999999999</v>
      </c>
      <c r="J85" s="229"/>
      <c r="K85" s="35">
        <v>14970</v>
      </c>
      <c r="L85" s="36">
        <f t="shared" si="3"/>
        <v>45.579101205699672</v>
      </c>
      <c r="M85" s="34">
        <v>0.14599999999999999</v>
      </c>
      <c r="N85" s="35">
        <v>12827</v>
      </c>
      <c r="O85" s="34">
        <v>8.6999999999999994E-2</v>
      </c>
      <c r="P85" s="35">
        <v>18289</v>
      </c>
      <c r="Q85" s="34">
        <v>-0.38900000000000001</v>
      </c>
      <c r="R85" s="35">
        <v>21766</v>
      </c>
      <c r="S85" s="34">
        <v>5.1050000000000004</v>
      </c>
      <c r="T85" s="35">
        <v>27219</v>
      </c>
      <c r="U85" s="34">
        <v>18.885000000000002</v>
      </c>
      <c r="V85" s="35">
        <v>18194</v>
      </c>
      <c r="W85" s="34">
        <v>-0.28999999999999998</v>
      </c>
      <c r="X85" s="35">
        <v>20906</v>
      </c>
      <c r="Y85" s="34">
        <v>62.253</v>
      </c>
      <c r="Z85" s="35">
        <v>654</v>
      </c>
      <c r="AA85" s="37">
        <v>0.193</v>
      </c>
      <c r="AB85" s="35">
        <v>12858</v>
      </c>
      <c r="AC85" s="37">
        <v>0.34899999999999998</v>
      </c>
      <c r="AD85" s="35">
        <v>3895</v>
      </c>
    </row>
    <row r="86" spans="1:30" x14ac:dyDescent="0.15">
      <c r="A86" s="17" t="s">
        <v>133</v>
      </c>
      <c r="B86" s="24" t="s">
        <v>134</v>
      </c>
      <c r="C86" s="17" t="s">
        <v>135</v>
      </c>
      <c r="D86" s="18" t="s">
        <v>31</v>
      </c>
      <c r="E86" s="18" t="s">
        <v>32</v>
      </c>
      <c r="F86" s="18" t="s">
        <v>33</v>
      </c>
      <c r="G86" s="18" t="s">
        <v>34</v>
      </c>
      <c r="H86" s="19">
        <f t="shared" si="2"/>
        <v>70</v>
      </c>
      <c r="I86" s="20">
        <v>22.538</v>
      </c>
      <c r="J86" s="227">
        <v>25.831249999999997</v>
      </c>
      <c r="K86" s="21">
        <v>12366</v>
      </c>
      <c r="L86" s="22">
        <f t="shared" si="3"/>
        <v>37.650712458896599</v>
      </c>
      <c r="M86" s="20">
        <v>0.129</v>
      </c>
      <c r="N86" s="21">
        <v>14592</v>
      </c>
      <c r="O86" s="20">
        <v>8.3000000000000004E-2</v>
      </c>
      <c r="P86" s="21">
        <v>19163</v>
      </c>
      <c r="Q86" s="20">
        <v>-4.9000000000000002E-2</v>
      </c>
      <c r="R86" s="21">
        <v>16828</v>
      </c>
      <c r="S86" s="20">
        <v>4.0309999999999997</v>
      </c>
      <c r="T86" s="21">
        <v>28534</v>
      </c>
      <c r="U86" s="20">
        <v>21.088000000000001</v>
      </c>
      <c r="V86" s="21">
        <v>15433</v>
      </c>
      <c r="W86" s="20">
        <v>0.874</v>
      </c>
      <c r="X86" s="21">
        <v>4528</v>
      </c>
      <c r="Y86" s="20">
        <v>63.573999999999998</v>
      </c>
      <c r="Z86" s="21">
        <v>544</v>
      </c>
      <c r="AA86" s="23">
        <v>0.24</v>
      </c>
      <c r="AB86" s="21">
        <v>9826</v>
      </c>
      <c r="AC86" s="23">
        <v>0.28699999999999998</v>
      </c>
      <c r="AD86" s="21">
        <v>6475</v>
      </c>
    </row>
    <row r="87" spans="1:30" x14ac:dyDescent="0.15">
      <c r="A87" s="24" t="s">
        <v>136</v>
      </c>
      <c r="B87" s="24" t="s">
        <v>134</v>
      </c>
      <c r="C87" s="24" t="s">
        <v>135</v>
      </c>
      <c r="D87" s="25" t="s">
        <v>31</v>
      </c>
      <c r="E87" s="25" t="s">
        <v>32</v>
      </c>
      <c r="F87" s="25" t="s">
        <v>33</v>
      </c>
      <c r="G87" s="25" t="s">
        <v>34</v>
      </c>
      <c r="H87" s="26">
        <f t="shared" si="2"/>
        <v>45</v>
      </c>
      <c r="I87" s="27">
        <v>31.27</v>
      </c>
      <c r="J87" s="228"/>
      <c r="K87" s="28">
        <v>7634</v>
      </c>
      <c r="L87" s="29">
        <f t="shared" si="3"/>
        <v>23.243210327609304</v>
      </c>
      <c r="M87" s="27">
        <v>0.22500000000000001</v>
      </c>
      <c r="N87" s="28">
        <v>6778</v>
      </c>
      <c r="O87" s="27">
        <v>0.14199999999999999</v>
      </c>
      <c r="P87" s="28">
        <v>9838</v>
      </c>
      <c r="Q87" s="27">
        <v>1.012</v>
      </c>
      <c r="R87" s="28">
        <v>4311</v>
      </c>
      <c r="S87" s="27">
        <v>15.279</v>
      </c>
      <c r="T87" s="28">
        <v>17236</v>
      </c>
      <c r="U87" s="27">
        <v>23.260999999999999</v>
      </c>
      <c r="V87" s="28">
        <v>12890</v>
      </c>
      <c r="W87" s="27">
        <v>0.58499999999999996</v>
      </c>
      <c r="X87" s="28">
        <v>7858</v>
      </c>
      <c r="Y87" s="27">
        <v>42.548999999999999</v>
      </c>
      <c r="Z87" s="28">
        <v>3985</v>
      </c>
      <c r="AA87" s="30">
        <v>0.35199999999999998</v>
      </c>
      <c r="AB87" s="28">
        <v>4506</v>
      </c>
      <c r="AC87" s="30">
        <v>0.33100000000000002</v>
      </c>
      <c r="AD87" s="28">
        <v>4564</v>
      </c>
    </row>
    <row r="88" spans="1:30" x14ac:dyDescent="0.15">
      <c r="A88" s="24" t="s">
        <v>137</v>
      </c>
      <c r="B88" s="24" t="s">
        <v>134</v>
      </c>
      <c r="C88" s="24" t="s">
        <v>135</v>
      </c>
      <c r="D88" s="25" t="s">
        <v>31</v>
      </c>
      <c r="E88" s="25" t="s">
        <v>32</v>
      </c>
      <c r="F88" s="25" t="s">
        <v>33</v>
      </c>
      <c r="G88" s="25" t="s">
        <v>34</v>
      </c>
      <c r="H88" s="26">
        <f t="shared" si="2"/>
        <v>59</v>
      </c>
      <c r="I88" s="27">
        <v>26.277999999999999</v>
      </c>
      <c r="J88" s="228"/>
      <c r="K88" s="28">
        <v>10129</v>
      </c>
      <c r="L88" s="29">
        <f t="shared" si="3"/>
        <v>30.839727195225919</v>
      </c>
      <c r="M88" s="27">
        <v>0.183</v>
      </c>
      <c r="N88" s="28">
        <v>9516</v>
      </c>
      <c r="O88" s="27">
        <v>0.152</v>
      </c>
      <c r="P88" s="28">
        <v>8848</v>
      </c>
      <c r="Q88" s="27">
        <v>0.84599999999999997</v>
      </c>
      <c r="R88" s="28">
        <v>5684</v>
      </c>
      <c r="S88" s="27">
        <v>4.8250000000000002</v>
      </c>
      <c r="T88" s="28">
        <v>27568</v>
      </c>
      <c r="U88" s="27">
        <v>15.221</v>
      </c>
      <c r="V88" s="28">
        <v>22763</v>
      </c>
      <c r="W88" s="27">
        <v>0.58699999999999997</v>
      </c>
      <c r="X88" s="28">
        <v>7839</v>
      </c>
      <c r="Y88" s="27">
        <v>39.076999999999998</v>
      </c>
      <c r="Z88" s="28">
        <v>5016</v>
      </c>
      <c r="AA88" s="30">
        <v>0.18</v>
      </c>
      <c r="AB88" s="28">
        <v>13762</v>
      </c>
      <c r="AC88" s="30">
        <v>0.29599999999999999</v>
      </c>
      <c r="AD88" s="28">
        <v>6052</v>
      </c>
    </row>
    <row r="89" spans="1:30" x14ac:dyDescent="0.15">
      <c r="A89" s="24" t="s">
        <v>138</v>
      </c>
      <c r="B89" s="24" t="s">
        <v>134</v>
      </c>
      <c r="C89" s="24" t="s">
        <v>135</v>
      </c>
      <c r="D89" s="25" t="s">
        <v>31</v>
      </c>
      <c r="E89" s="25" t="s">
        <v>32</v>
      </c>
      <c r="F89" s="25" t="s">
        <v>33</v>
      </c>
      <c r="G89" s="25" t="s">
        <v>34</v>
      </c>
      <c r="H89" s="26">
        <f t="shared" si="2"/>
        <v>94</v>
      </c>
      <c r="I89" s="27">
        <v>16.614999999999998</v>
      </c>
      <c r="J89" s="228"/>
      <c r="K89" s="28">
        <v>17091</v>
      </c>
      <c r="L89" s="29">
        <f t="shared" si="3"/>
        <v>52.036901717208629</v>
      </c>
      <c r="M89" s="27">
        <v>0.123</v>
      </c>
      <c r="N89" s="28">
        <v>15328</v>
      </c>
      <c r="O89" s="27">
        <v>8.5999999999999993E-2</v>
      </c>
      <c r="P89" s="28">
        <v>18676</v>
      </c>
      <c r="Q89" s="27">
        <v>-4.3999999999999997E-2</v>
      </c>
      <c r="R89" s="28">
        <v>16756</v>
      </c>
      <c r="S89" s="27">
        <v>3.1320000000000001</v>
      </c>
      <c r="T89" s="28">
        <v>29644</v>
      </c>
      <c r="U89" s="27">
        <v>16.795000000000002</v>
      </c>
      <c r="V89" s="28">
        <v>20767</v>
      </c>
      <c r="W89" s="27">
        <v>0.436</v>
      </c>
      <c r="X89" s="28">
        <v>9912</v>
      </c>
      <c r="Y89" s="27">
        <v>40.43</v>
      </c>
      <c r="Z89" s="28">
        <v>4590</v>
      </c>
      <c r="AA89" s="30">
        <v>0.16</v>
      </c>
      <c r="AB89" s="28">
        <v>15419</v>
      </c>
      <c r="AC89" s="30">
        <v>0.20399999999999999</v>
      </c>
      <c r="AD89" s="28">
        <v>11580</v>
      </c>
    </row>
    <row r="90" spans="1:30" x14ac:dyDescent="0.15">
      <c r="A90" s="24" t="s">
        <v>139</v>
      </c>
      <c r="B90" s="24" t="s">
        <v>134</v>
      </c>
      <c r="C90" s="24" t="s">
        <v>135</v>
      </c>
      <c r="D90" s="25" t="s">
        <v>31</v>
      </c>
      <c r="E90" s="25" t="s">
        <v>32</v>
      </c>
      <c r="F90" s="25" t="s">
        <v>33</v>
      </c>
      <c r="G90" s="25" t="s">
        <v>34</v>
      </c>
      <c r="H90" s="26">
        <f t="shared" si="2"/>
        <v>21</v>
      </c>
      <c r="I90" s="27">
        <v>38.831000000000003</v>
      </c>
      <c r="J90" s="228"/>
      <c r="K90" s="28">
        <v>4845</v>
      </c>
      <c r="L90" s="29">
        <f t="shared" si="3"/>
        <v>14.751552795031056</v>
      </c>
      <c r="M90" s="27">
        <v>0.32800000000000001</v>
      </c>
      <c r="N90" s="28">
        <v>2384</v>
      </c>
      <c r="O90" s="27">
        <v>0.20399999999999999</v>
      </c>
      <c r="P90" s="28">
        <v>4835</v>
      </c>
      <c r="Q90" s="27">
        <v>0.71099999999999997</v>
      </c>
      <c r="R90" s="28">
        <v>7006</v>
      </c>
      <c r="S90" s="27">
        <v>17.395</v>
      </c>
      <c r="T90" s="28">
        <v>15596</v>
      </c>
      <c r="U90" s="27">
        <v>31.295999999999999</v>
      </c>
      <c r="V90" s="28">
        <v>5978</v>
      </c>
      <c r="W90" s="27">
        <v>0.216</v>
      </c>
      <c r="X90" s="28">
        <v>13214</v>
      </c>
      <c r="Y90" s="27">
        <v>41.235999999999997</v>
      </c>
      <c r="Z90" s="28">
        <v>4346</v>
      </c>
      <c r="AA90" s="30">
        <v>0.41099999999999998</v>
      </c>
      <c r="AB90" s="28">
        <v>2516</v>
      </c>
      <c r="AC90" s="30">
        <v>0.46600000000000003</v>
      </c>
      <c r="AD90" s="28">
        <v>1209</v>
      </c>
    </row>
    <row r="91" spans="1:30" x14ac:dyDescent="0.15">
      <c r="A91" s="24" t="s">
        <v>140</v>
      </c>
      <c r="B91" s="24" t="s">
        <v>134</v>
      </c>
      <c r="C91" s="24" t="s">
        <v>135</v>
      </c>
      <c r="D91" s="25" t="s">
        <v>31</v>
      </c>
      <c r="E91" s="25" t="s">
        <v>32</v>
      </c>
      <c r="F91" s="25" t="s">
        <v>33</v>
      </c>
      <c r="G91" s="25" t="s">
        <v>34</v>
      </c>
      <c r="H91" s="26">
        <f t="shared" si="2"/>
        <v>66</v>
      </c>
      <c r="I91" s="27">
        <v>23.933</v>
      </c>
      <c r="J91" s="228"/>
      <c r="K91" s="28">
        <v>11476</v>
      </c>
      <c r="L91" s="29">
        <f t="shared" si="3"/>
        <v>34.940932894897088</v>
      </c>
      <c r="M91" s="27">
        <v>0.191</v>
      </c>
      <c r="N91" s="28">
        <v>9021</v>
      </c>
      <c r="O91" s="27">
        <v>0.112</v>
      </c>
      <c r="P91" s="28">
        <v>13815</v>
      </c>
      <c r="Q91" s="27">
        <v>0.32100000000000001</v>
      </c>
      <c r="R91" s="28">
        <v>11625</v>
      </c>
      <c r="S91" s="27">
        <v>9.5129999999999999</v>
      </c>
      <c r="T91" s="28">
        <v>22347</v>
      </c>
      <c r="U91" s="27">
        <v>20.285</v>
      </c>
      <c r="V91" s="28">
        <v>16428</v>
      </c>
      <c r="W91" s="27">
        <v>0.65600000000000003</v>
      </c>
      <c r="X91" s="28">
        <v>6931</v>
      </c>
      <c r="Y91" s="27">
        <v>40.201000000000001</v>
      </c>
      <c r="Z91" s="28">
        <v>4657</v>
      </c>
      <c r="AA91" s="30">
        <v>0.41199999999999998</v>
      </c>
      <c r="AB91" s="28">
        <v>2497</v>
      </c>
      <c r="AC91" s="30">
        <v>0.36099999999999999</v>
      </c>
      <c r="AD91" s="28">
        <v>3529</v>
      </c>
    </row>
    <row r="92" spans="1:30" x14ac:dyDescent="0.15">
      <c r="A92" s="24" t="s">
        <v>141</v>
      </c>
      <c r="B92" s="24" t="s">
        <v>134</v>
      </c>
      <c r="C92" s="24" t="s">
        <v>135</v>
      </c>
      <c r="D92" s="25" t="s">
        <v>31</v>
      </c>
      <c r="E92" s="25" t="s">
        <v>32</v>
      </c>
      <c r="F92" s="25" t="s">
        <v>33</v>
      </c>
      <c r="G92" s="25" t="s">
        <v>34</v>
      </c>
      <c r="H92" s="26">
        <f t="shared" si="2"/>
        <v>73</v>
      </c>
      <c r="I92" s="27">
        <v>21.062999999999999</v>
      </c>
      <c r="J92" s="228"/>
      <c r="K92" s="28">
        <v>13412</v>
      </c>
      <c r="L92" s="29">
        <f t="shared" si="3"/>
        <v>40.835464620630866</v>
      </c>
      <c r="M92" s="27">
        <v>0.13100000000000001</v>
      </c>
      <c r="N92" s="28">
        <v>14432</v>
      </c>
      <c r="O92" s="27">
        <v>9.9000000000000005E-2</v>
      </c>
      <c r="P92" s="28">
        <v>15954</v>
      </c>
      <c r="Q92" s="27">
        <v>0.19900000000000001</v>
      </c>
      <c r="R92" s="28">
        <v>13236</v>
      </c>
      <c r="S92" s="27">
        <v>7.2670000000000003</v>
      </c>
      <c r="T92" s="28">
        <v>24758</v>
      </c>
      <c r="U92" s="27">
        <v>13.134</v>
      </c>
      <c r="V92" s="28">
        <v>25304</v>
      </c>
      <c r="W92" s="27">
        <v>0.92500000000000004</v>
      </c>
      <c r="X92" s="28">
        <v>4066</v>
      </c>
      <c r="Y92" s="27">
        <v>45.768999999999998</v>
      </c>
      <c r="Z92" s="28">
        <v>3155</v>
      </c>
      <c r="AA92" s="30">
        <v>0.23499999999999999</v>
      </c>
      <c r="AB92" s="28">
        <v>10141</v>
      </c>
      <c r="AC92" s="30">
        <v>0.17</v>
      </c>
      <c r="AD92" s="28">
        <v>14466</v>
      </c>
    </row>
    <row r="93" spans="1:30" x14ac:dyDescent="0.15">
      <c r="A93" s="31" t="s">
        <v>142</v>
      </c>
      <c r="B93" s="24" t="s">
        <v>134</v>
      </c>
      <c r="C93" s="31" t="s">
        <v>135</v>
      </c>
      <c r="D93" s="32" t="s">
        <v>31</v>
      </c>
      <c r="E93" s="32" t="s">
        <v>32</v>
      </c>
      <c r="F93" s="32" t="s">
        <v>33</v>
      </c>
      <c r="G93" s="32" t="s">
        <v>34</v>
      </c>
      <c r="H93" s="33">
        <f t="shared" si="2"/>
        <v>60</v>
      </c>
      <c r="I93" s="34">
        <v>26.122</v>
      </c>
      <c r="J93" s="229"/>
      <c r="K93" s="35">
        <v>10216</v>
      </c>
      <c r="L93" s="36">
        <f t="shared" si="3"/>
        <v>31.104615759347215</v>
      </c>
      <c r="M93" s="34">
        <v>0.192</v>
      </c>
      <c r="N93" s="35">
        <v>8885</v>
      </c>
      <c r="O93" s="34">
        <v>0.14299999999999999</v>
      </c>
      <c r="P93" s="35">
        <v>9773</v>
      </c>
      <c r="Q93" s="34">
        <v>0.61799999999999999</v>
      </c>
      <c r="R93" s="35">
        <v>8035</v>
      </c>
      <c r="S93" s="34">
        <v>5.5750000000000002</v>
      </c>
      <c r="T93" s="35">
        <v>26684</v>
      </c>
      <c r="U93" s="34">
        <v>20.245999999999999</v>
      </c>
      <c r="V93" s="35">
        <v>16482</v>
      </c>
      <c r="W93" s="34">
        <v>0.59399999999999997</v>
      </c>
      <c r="X93" s="35">
        <v>7756</v>
      </c>
      <c r="Y93" s="34">
        <v>40.713999999999999</v>
      </c>
      <c r="Z93" s="35">
        <v>4506</v>
      </c>
      <c r="AA93" s="37">
        <v>0.26400000000000001</v>
      </c>
      <c r="AB93" s="35">
        <v>8502</v>
      </c>
      <c r="AC93" s="37">
        <v>0.26900000000000002</v>
      </c>
      <c r="AD93" s="35">
        <v>7373</v>
      </c>
    </row>
    <row r="94" spans="1:30" x14ac:dyDescent="0.15">
      <c r="A94" s="17" t="s">
        <v>143</v>
      </c>
      <c r="B94" s="24" t="s">
        <v>144</v>
      </c>
      <c r="C94" s="17" t="s">
        <v>145</v>
      </c>
      <c r="D94" s="18" t="s">
        <v>31</v>
      </c>
      <c r="E94" s="18" t="s">
        <v>32</v>
      </c>
      <c r="F94" s="18" t="s">
        <v>33</v>
      </c>
      <c r="G94" s="18" t="s">
        <v>34</v>
      </c>
      <c r="H94" s="19">
        <f t="shared" si="2"/>
        <v>40</v>
      </c>
      <c r="I94" s="20">
        <v>32.271999999999998</v>
      </c>
      <c r="J94" s="227">
        <v>36.078857142857139</v>
      </c>
      <c r="K94" s="21">
        <v>7212</v>
      </c>
      <c r="L94" s="22">
        <f t="shared" si="3"/>
        <v>21.95834855681403</v>
      </c>
      <c r="M94" s="20">
        <v>0.29899999999999999</v>
      </c>
      <c r="N94" s="21">
        <v>3370</v>
      </c>
      <c r="O94" s="20">
        <v>0.158</v>
      </c>
      <c r="P94" s="21">
        <v>8268</v>
      </c>
      <c r="Q94" s="20">
        <v>0.18099999999999999</v>
      </c>
      <c r="R94" s="21">
        <v>13480</v>
      </c>
      <c r="S94" s="20">
        <v>17.068999999999999</v>
      </c>
      <c r="T94" s="21">
        <v>15811</v>
      </c>
      <c r="U94" s="20">
        <v>26.875</v>
      </c>
      <c r="V94" s="21">
        <v>9262</v>
      </c>
      <c r="W94" s="20">
        <v>0.66900000000000004</v>
      </c>
      <c r="X94" s="21">
        <v>6766</v>
      </c>
      <c r="Y94" s="20">
        <v>34.274000000000001</v>
      </c>
      <c r="Z94" s="21">
        <v>6854</v>
      </c>
      <c r="AA94" s="23">
        <v>0.38400000000000001</v>
      </c>
      <c r="AB94" s="21">
        <v>3360</v>
      </c>
      <c r="AC94" s="23">
        <v>0.42</v>
      </c>
      <c r="AD94" s="21">
        <v>2026</v>
      </c>
    </row>
    <row r="95" spans="1:30" x14ac:dyDescent="0.15">
      <c r="A95" s="24" t="s">
        <v>146</v>
      </c>
      <c r="B95" s="24" t="s">
        <v>144</v>
      </c>
      <c r="C95" s="24" t="s">
        <v>145</v>
      </c>
      <c r="D95" s="25" t="s">
        <v>31</v>
      </c>
      <c r="E95" s="25" t="s">
        <v>32</v>
      </c>
      <c r="F95" s="25" t="s">
        <v>33</v>
      </c>
      <c r="G95" s="25" t="s">
        <v>34</v>
      </c>
      <c r="H95" s="26">
        <f t="shared" si="2"/>
        <v>18</v>
      </c>
      <c r="I95" s="27">
        <v>39.142000000000003</v>
      </c>
      <c r="J95" s="228"/>
      <c r="K95" s="28">
        <v>4763</v>
      </c>
      <c r="L95" s="29">
        <f t="shared" si="3"/>
        <v>14.501887711606381</v>
      </c>
      <c r="M95" s="27">
        <v>0.307</v>
      </c>
      <c r="N95" s="28">
        <v>3079</v>
      </c>
      <c r="O95" s="27">
        <v>0.16700000000000001</v>
      </c>
      <c r="P95" s="28">
        <v>7453</v>
      </c>
      <c r="Q95" s="27">
        <v>0.76600000000000001</v>
      </c>
      <c r="R95" s="28">
        <v>6433</v>
      </c>
      <c r="S95" s="27">
        <v>20.512</v>
      </c>
      <c r="T95" s="28">
        <v>13411</v>
      </c>
      <c r="U95" s="27">
        <v>26.687999999999999</v>
      </c>
      <c r="V95" s="28">
        <v>9413</v>
      </c>
      <c r="W95" s="27">
        <v>0.92100000000000004</v>
      </c>
      <c r="X95" s="28">
        <v>4100</v>
      </c>
      <c r="Y95" s="27">
        <v>51.185000000000002</v>
      </c>
      <c r="Z95" s="28">
        <v>2055</v>
      </c>
      <c r="AA95" s="30">
        <v>0.46899999999999997</v>
      </c>
      <c r="AB95" s="28">
        <v>1265</v>
      </c>
      <c r="AC95" s="30">
        <v>0.44700000000000001</v>
      </c>
      <c r="AD95" s="28">
        <v>1508</v>
      </c>
    </row>
    <row r="96" spans="1:30" x14ac:dyDescent="0.15">
      <c r="A96" s="24" t="s">
        <v>147</v>
      </c>
      <c r="B96" s="24" t="s">
        <v>144</v>
      </c>
      <c r="C96" s="24" t="s">
        <v>145</v>
      </c>
      <c r="D96" s="25" t="s">
        <v>31</v>
      </c>
      <c r="E96" s="25" t="s">
        <v>32</v>
      </c>
      <c r="F96" s="25" t="s">
        <v>33</v>
      </c>
      <c r="G96" s="25" t="s">
        <v>34</v>
      </c>
      <c r="H96" s="26">
        <f t="shared" si="2"/>
        <v>9</v>
      </c>
      <c r="I96" s="27">
        <v>42.686999999999998</v>
      </c>
      <c r="J96" s="228"/>
      <c r="K96" s="28">
        <v>3738</v>
      </c>
      <c r="L96" s="29">
        <f t="shared" si="3"/>
        <v>11.381074168797953</v>
      </c>
      <c r="M96" s="27">
        <v>0.28999999999999998</v>
      </c>
      <c r="N96" s="28">
        <v>3718</v>
      </c>
      <c r="O96" s="27">
        <v>0.183</v>
      </c>
      <c r="P96" s="28">
        <v>6175</v>
      </c>
      <c r="Q96" s="27">
        <v>0.70399999999999996</v>
      </c>
      <c r="R96" s="28">
        <v>7073</v>
      </c>
      <c r="S96" s="27">
        <v>16.096</v>
      </c>
      <c r="T96" s="28">
        <v>16587</v>
      </c>
      <c r="U96" s="27">
        <v>31.106000000000002</v>
      </c>
      <c r="V96" s="28">
        <v>6084</v>
      </c>
      <c r="W96" s="27">
        <v>1.546</v>
      </c>
      <c r="X96" s="28">
        <v>641</v>
      </c>
      <c r="Y96" s="27">
        <v>54.043999999999997</v>
      </c>
      <c r="Z96" s="28">
        <v>1588</v>
      </c>
      <c r="AA96" s="30">
        <v>0.49399999999999999</v>
      </c>
      <c r="AB96" s="28">
        <v>862</v>
      </c>
      <c r="AC96" s="30">
        <v>0.36499999999999999</v>
      </c>
      <c r="AD96" s="28">
        <v>3400</v>
      </c>
    </row>
    <row r="97" spans="1:30" x14ac:dyDescent="0.15">
      <c r="A97" s="24" t="s">
        <v>148</v>
      </c>
      <c r="B97" s="24" t="s">
        <v>144</v>
      </c>
      <c r="C97" s="24" t="s">
        <v>145</v>
      </c>
      <c r="D97" s="25" t="s">
        <v>31</v>
      </c>
      <c r="E97" s="25" t="s">
        <v>32</v>
      </c>
      <c r="F97" s="25" t="s">
        <v>33</v>
      </c>
      <c r="G97" s="25" t="s">
        <v>34</v>
      </c>
      <c r="H97" s="26">
        <f t="shared" si="2"/>
        <v>69</v>
      </c>
      <c r="I97" s="27">
        <v>22.843</v>
      </c>
      <c r="J97" s="228"/>
      <c r="K97" s="28">
        <v>12166</v>
      </c>
      <c r="L97" s="29">
        <f t="shared" si="3"/>
        <v>37.041773231031542</v>
      </c>
      <c r="M97" s="27">
        <v>0.19600000000000001</v>
      </c>
      <c r="N97" s="28">
        <v>8611</v>
      </c>
      <c r="O97" s="27">
        <v>0.11700000000000001</v>
      </c>
      <c r="P97" s="28">
        <v>12967</v>
      </c>
      <c r="Q97" s="27">
        <v>0.48199999999999998</v>
      </c>
      <c r="R97" s="28">
        <v>9595</v>
      </c>
      <c r="S97" s="27">
        <v>7.9569999999999999</v>
      </c>
      <c r="T97" s="28">
        <v>23990</v>
      </c>
      <c r="U97" s="27">
        <v>14.608000000000001</v>
      </c>
      <c r="V97" s="28">
        <v>23554</v>
      </c>
      <c r="W97" s="27">
        <v>0.36599999999999999</v>
      </c>
      <c r="X97" s="28">
        <v>10890</v>
      </c>
      <c r="Y97" s="27">
        <v>37.722000000000001</v>
      </c>
      <c r="Z97" s="28">
        <v>5476</v>
      </c>
      <c r="AA97" s="30">
        <v>0.34499999999999997</v>
      </c>
      <c r="AB97" s="28">
        <v>4764</v>
      </c>
      <c r="AC97" s="30">
        <v>0.44800000000000001</v>
      </c>
      <c r="AD97" s="28">
        <v>1495</v>
      </c>
    </row>
    <row r="98" spans="1:30" x14ac:dyDescent="0.15">
      <c r="A98" s="24" t="s">
        <v>149</v>
      </c>
      <c r="B98" s="24" t="s">
        <v>144</v>
      </c>
      <c r="C98" s="24" t="s">
        <v>145</v>
      </c>
      <c r="D98" s="25" t="s">
        <v>31</v>
      </c>
      <c r="E98" s="25" t="s">
        <v>32</v>
      </c>
      <c r="F98" s="25" t="s">
        <v>33</v>
      </c>
      <c r="G98" s="25" t="s">
        <v>34</v>
      </c>
      <c r="H98" s="26">
        <f t="shared" si="2"/>
        <v>42</v>
      </c>
      <c r="I98" s="27">
        <v>31.433</v>
      </c>
      <c r="J98" s="228"/>
      <c r="K98" s="28">
        <v>7555</v>
      </c>
      <c r="L98" s="29">
        <f t="shared" si="3"/>
        <v>23.002679332602607</v>
      </c>
      <c r="M98" s="27">
        <v>0.17100000000000001</v>
      </c>
      <c r="N98" s="28">
        <v>10496</v>
      </c>
      <c r="O98" s="27">
        <v>0.14899999999999999</v>
      </c>
      <c r="P98" s="28">
        <v>9088</v>
      </c>
      <c r="Q98" s="27">
        <v>0.67400000000000004</v>
      </c>
      <c r="R98" s="28">
        <v>7419</v>
      </c>
      <c r="S98" s="27">
        <v>4.3630000000000004</v>
      </c>
      <c r="T98" s="28">
        <v>28120</v>
      </c>
      <c r="U98" s="27">
        <v>15.721</v>
      </c>
      <c r="V98" s="28">
        <v>22142</v>
      </c>
      <c r="W98" s="27">
        <v>1.2969999999999999</v>
      </c>
      <c r="X98" s="28">
        <v>1468</v>
      </c>
      <c r="Y98" s="27">
        <v>62.036999999999999</v>
      </c>
      <c r="Z98" s="28">
        <v>680</v>
      </c>
      <c r="AA98" s="30">
        <v>0.34399999999999997</v>
      </c>
      <c r="AB98" s="28">
        <v>4780</v>
      </c>
      <c r="AC98" s="30">
        <v>0.26500000000000001</v>
      </c>
      <c r="AD98" s="28">
        <v>7544</v>
      </c>
    </row>
    <row r="99" spans="1:30" x14ac:dyDescent="0.15">
      <c r="A99" s="24" t="s">
        <v>150</v>
      </c>
      <c r="B99" s="24" t="s">
        <v>144</v>
      </c>
      <c r="C99" s="24" t="s">
        <v>145</v>
      </c>
      <c r="D99" s="25" t="s">
        <v>31</v>
      </c>
      <c r="E99" s="25" t="s">
        <v>32</v>
      </c>
      <c r="F99" s="25" t="s">
        <v>33</v>
      </c>
      <c r="G99" s="25" t="s">
        <v>34</v>
      </c>
      <c r="H99" s="26">
        <f t="shared" si="2"/>
        <v>11</v>
      </c>
      <c r="I99" s="27">
        <v>42.084000000000003</v>
      </c>
      <c r="J99" s="228"/>
      <c r="K99" s="28">
        <v>3896</v>
      </c>
      <c r="L99" s="29">
        <f t="shared" si="3"/>
        <v>11.862136158811351</v>
      </c>
      <c r="M99" s="27">
        <v>0.308</v>
      </c>
      <c r="N99" s="28">
        <v>3039</v>
      </c>
      <c r="O99" s="27">
        <v>0.19800000000000001</v>
      </c>
      <c r="P99" s="28">
        <v>5145</v>
      </c>
      <c r="Q99" s="27">
        <v>1.2929999999999999</v>
      </c>
      <c r="R99" s="28">
        <v>2561</v>
      </c>
      <c r="S99" s="27">
        <v>8.48</v>
      </c>
      <c r="T99" s="28">
        <v>23455</v>
      </c>
      <c r="U99" s="27">
        <v>34.902000000000001</v>
      </c>
      <c r="V99" s="28">
        <v>4064</v>
      </c>
      <c r="W99" s="27">
        <v>0.52900000000000003</v>
      </c>
      <c r="X99" s="28">
        <v>8621</v>
      </c>
      <c r="Y99" s="27">
        <v>51.249000000000002</v>
      </c>
      <c r="Z99" s="28">
        <v>2045</v>
      </c>
      <c r="AA99" s="30">
        <v>0.42499999999999999</v>
      </c>
      <c r="AB99" s="28">
        <v>2161</v>
      </c>
      <c r="AC99" s="30">
        <v>0.37</v>
      </c>
      <c r="AD99" s="28">
        <v>3230</v>
      </c>
    </row>
    <row r="100" spans="1:30" x14ac:dyDescent="0.15">
      <c r="A100" s="31" t="s">
        <v>151</v>
      </c>
      <c r="B100" s="24" t="s">
        <v>144</v>
      </c>
      <c r="C100" s="31" t="s">
        <v>145</v>
      </c>
      <c r="D100" s="32" t="s">
        <v>31</v>
      </c>
      <c r="E100" s="32" t="s">
        <v>32</v>
      </c>
      <c r="F100" s="32" t="s">
        <v>33</v>
      </c>
      <c r="G100" s="32" t="s">
        <v>34</v>
      </c>
      <c r="H100" s="33">
        <f t="shared" si="2"/>
        <v>10</v>
      </c>
      <c r="I100" s="34">
        <v>42.091000000000001</v>
      </c>
      <c r="J100" s="229"/>
      <c r="K100" s="35">
        <v>3894</v>
      </c>
      <c r="L100" s="36">
        <f t="shared" si="3"/>
        <v>11.8560467665327</v>
      </c>
      <c r="M100" s="34">
        <v>0.35399999999999998</v>
      </c>
      <c r="N100" s="35">
        <v>1669</v>
      </c>
      <c r="O100" s="34">
        <v>0.223</v>
      </c>
      <c r="P100" s="35">
        <v>3702</v>
      </c>
      <c r="Q100" s="34">
        <v>0.79500000000000004</v>
      </c>
      <c r="R100" s="35">
        <v>6158</v>
      </c>
      <c r="S100" s="34">
        <v>12.356999999999999</v>
      </c>
      <c r="T100" s="35">
        <v>19699</v>
      </c>
      <c r="U100" s="34">
        <v>35.972999999999999</v>
      </c>
      <c r="V100" s="35">
        <v>3572</v>
      </c>
      <c r="W100" s="34">
        <v>0.255</v>
      </c>
      <c r="X100" s="35">
        <v>12616</v>
      </c>
      <c r="Y100" s="34">
        <v>39.07</v>
      </c>
      <c r="Z100" s="35">
        <v>5021</v>
      </c>
      <c r="AA100" s="37">
        <v>0.47699999999999998</v>
      </c>
      <c r="AB100" s="35">
        <v>1120</v>
      </c>
      <c r="AC100" s="37">
        <v>0.44700000000000001</v>
      </c>
      <c r="AD100" s="35">
        <v>1517</v>
      </c>
    </row>
    <row r="101" spans="1:30" x14ac:dyDescent="0.15">
      <c r="A101" s="17" t="s">
        <v>152</v>
      </c>
      <c r="B101" s="24" t="s">
        <v>153</v>
      </c>
      <c r="C101" s="17" t="s">
        <v>154</v>
      </c>
      <c r="D101" s="18" t="s">
        <v>31</v>
      </c>
      <c r="E101" s="18" t="s">
        <v>32</v>
      </c>
      <c r="F101" s="18" t="s">
        <v>33</v>
      </c>
      <c r="G101" s="18" t="s">
        <v>34</v>
      </c>
      <c r="H101" s="19">
        <f t="shared" si="2"/>
        <v>55</v>
      </c>
      <c r="I101" s="20">
        <v>26.864999999999998</v>
      </c>
      <c r="J101" s="227">
        <v>29.444875000000003</v>
      </c>
      <c r="K101" s="21">
        <v>9789</v>
      </c>
      <c r="L101" s="22">
        <f t="shared" si="3"/>
        <v>29.804530507855315</v>
      </c>
      <c r="M101" s="20">
        <v>0.17499999999999999</v>
      </c>
      <c r="N101" s="21">
        <v>10183</v>
      </c>
      <c r="O101" s="20">
        <v>0.10199999999999999</v>
      </c>
      <c r="P101" s="21">
        <v>15448</v>
      </c>
      <c r="Q101" s="20">
        <v>-4.2999999999999997E-2</v>
      </c>
      <c r="R101" s="21">
        <v>16748</v>
      </c>
      <c r="S101" s="20">
        <v>17.969000000000001</v>
      </c>
      <c r="T101" s="21">
        <v>15177</v>
      </c>
      <c r="U101" s="20">
        <v>23.707999999999998</v>
      </c>
      <c r="V101" s="21">
        <v>12384</v>
      </c>
      <c r="W101" s="20">
        <v>3.1E-2</v>
      </c>
      <c r="X101" s="21">
        <v>16052</v>
      </c>
      <c r="Y101" s="20">
        <v>81.495000000000005</v>
      </c>
      <c r="Z101" s="21">
        <v>27</v>
      </c>
      <c r="AA101" s="23">
        <v>0.27500000000000002</v>
      </c>
      <c r="AB101" s="21">
        <v>7973</v>
      </c>
      <c r="AC101" s="23">
        <v>0.41199999999999998</v>
      </c>
      <c r="AD101" s="21">
        <v>2188</v>
      </c>
    </row>
    <row r="102" spans="1:30" x14ac:dyDescent="0.15">
      <c r="A102" s="24" t="s">
        <v>155</v>
      </c>
      <c r="B102" s="24" t="s">
        <v>153</v>
      </c>
      <c r="C102" s="24" t="s">
        <v>154</v>
      </c>
      <c r="D102" s="25" t="s">
        <v>31</v>
      </c>
      <c r="E102" s="25" t="s">
        <v>32</v>
      </c>
      <c r="F102" s="25" t="s">
        <v>33</v>
      </c>
      <c r="G102" s="25" t="s">
        <v>34</v>
      </c>
      <c r="H102" s="26">
        <f t="shared" si="2"/>
        <v>82</v>
      </c>
      <c r="I102" s="27">
        <v>19.088000000000001</v>
      </c>
      <c r="J102" s="228"/>
      <c r="K102" s="28">
        <v>14974</v>
      </c>
      <c r="L102" s="29">
        <f t="shared" si="3"/>
        <v>45.591279990256972</v>
      </c>
      <c r="M102" s="27">
        <v>7.1999999999999995E-2</v>
      </c>
      <c r="N102" s="28">
        <v>23120</v>
      </c>
      <c r="O102" s="27">
        <v>0.04</v>
      </c>
      <c r="P102" s="28">
        <v>30158</v>
      </c>
      <c r="Q102" s="27">
        <v>-0.47499999999999998</v>
      </c>
      <c r="R102" s="28">
        <v>22924</v>
      </c>
      <c r="S102" s="27">
        <v>12.656000000000001</v>
      </c>
      <c r="T102" s="28">
        <v>19402</v>
      </c>
      <c r="U102" s="27">
        <v>27.251999999999999</v>
      </c>
      <c r="V102" s="28">
        <v>8948</v>
      </c>
      <c r="W102" s="27">
        <v>0.435</v>
      </c>
      <c r="X102" s="28">
        <v>9930</v>
      </c>
      <c r="Y102" s="27">
        <v>75.680999999999997</v>
      </c>
      <c r="Z102" s="28">
        <v>77</v>
      </c>
      <c r="AA102" s="30">
        <v>0.13900000000000001</v>
      </c>
      <c r="AB102" s="28">
        <v>17180</v>
      </c>
      <c r="AC102" s="30">
        <v>0.22700000000000001</v>
      </c>
      <c r="AD102" s="28">
        <v>9871</v>
      </c>
    </row>
    <row r="103" spans="1:30" x14ac:dyDescent="0.15">
      <c r="A103" s="24" t="s">
        <v>156</v>
      </c>
      <c r="B103" s="24" t="s">
        <v>153</v>
      </c>
      <c r="C103" s="24" t="s">
        <v>154</v>
      </c>
      <c r="D103" s="25" t="s">
        <v>31</v>
      </c>
      <c r="E103" s="25" t="s">
        <v>32</v>
      </c>
      <c r="F103" s="25" t="s">
        <v>33</v>
      </c>
      <c r="G103" s="25" t="s">
        <v>34</v>
      </c>
      <c r="H103" s="26">
        <f t="shared" si="2"/>
        <v>22</v>
      </c>
      <c r="I103" s="27">
        <v>38.405999999999999</v>
      </c>
      <c r="J103" s="228"/>
      <c r="K103" s="28">
        <v>4996</v>
      </c>
      <c r="L103" s="29">
        <f t="shared" si="3"/>
        <v>15.211301912069175</v>
      </c>
      <c r="M103" s="27">
        <v>0.223</v>
      </c>
      <c r="N103" s="28">
        <v>6900</v>
      </c>
      <c r="O103" s="27">
        <v>0.157</v>
      </c>
      <c r="P103" s="28">
        <v>8367</v>
      </c>
      <c r="Q103" s="27">
        <v>0.442</v>
      </c>
      <c r="R103" s="28">
        <v>10080</v>
      </c>
      <c r="S103" s="27">
        <v>15.811</v>
      </c>
      <c r="T103" s="28">
        <v>16829</v>
      </c>
      <c r="U103" s="27">
        <v>34</v>
      </c>
      <c r="V103" s="28">
        <v>4459</v>
      </c>
      <c r="W103" s="27">
        <v>1.0209999999999999</v>
      </c>
      <c r="X103" s="28">
        <v>3190</v>
      </c>
      <c r="Y103" s="27">
        <v>84.27</v>
      </c>
      <c r="Z103" s="28">
        <v>16</v>
      </c>
      <c r="AA103" s="30">
        <v>0.23799999999999999</v>
      </c>
      <c r="AB103" s="28">
        <v>9928</v>
      </c>
      <c r="AC103" s="30">
        <v>0.496</v>
      </c>
      <c r="AD103" s="28">
        <v>853</v>
      </c>
    </row>
    <row r="104" spans="1:30" x14ac:dyDescent="0.15">
      <c r="A104" s="24" t="s">
        <v>157</v>
      </c>
      <c r="B104" s="24" t="s">
        <v>153</v>
      </c>
      <c r="C104" s="24" t="s">
        <v>154</v>
      </c>
      <c r="D104" s="25" t="s">
        <v>31</v>
      </c>
      <c r="E104" s="25" t="s">
        <v>32</v>
      </c>
      <c r="F104" s="25" t="s">
        <v>33</v>
      </c>
      <c r="G104" s="25" t="s">
        <v>34</v>
      </c>
      <c r="H104" s="26">
        <f t="shared" si="2"/>
        <v>7</v>
      </c>
      <c r="I104" s="27">
        <v>44.945999999999998</v>
      </c>
      <c r="J104" s="228"/>
      <c r="K104" s="28">
        <v>3200</v>
      </c>
      <c r="L104" s="29">
        <f t="shared" si="3"/>
        <v>9.7430276458409448</v>
      </c>
      <c r="M104" s="27">
        <v>0.33</v>
      </c>
      <c r="N104" s="28">
        <v>2349</v>
      </c>
      <c r="O104" s="27">
        <v>0.23</v>
      </c>
      <c r="P104" s="28">
        <v>3341</v>
      </c>
      <c r="Q104" s="27">
        <v>0.41499999999999998</v>
      </c>
      <c r="R104" s="28">
        <v>10410</v>
      </c>
      <c r="S104" s="27">
        <v>31.308</v>
      </c>
      <c r="T104" s="28">
        <v>8071</v>
      </c>
      <c r="U104" s="27">
        <v>29.635999999999999</v>
      </c>
      <c r="V104" s="28">
        <v>7053</v>
      </c>
      <c r="W104" s="27">
        <v>1.0149999999999999</v>
      </c>
      <c r="X104" s="28">
        <v>3244</v>
      </c>
      <c r="Y104" s="27">
        <v>48.834000000000003</v>
      </c>
      <c r="Z104" s="28">
        <v>2494</v>
      </c>
      <c r="AA104" s="30">
        <v>0.42699999999999999</v>
      </c>
      <c r="AB104" s="28">
        <v>2117</v>
      </c>
      <c r="AC104" s="30">
        <v>0.38700000000000001</v>
      </c>
      <c r="AD104" s="28">
        <v>2751</v>
      </c>
    </row>
    <row r="105" spans="1:30" x14ac:dyDescent="0.15">
      <c r="A105" s="24" t="s">
        <v>158</v>
      </c>
      <c r="B105" s="24" t="s">
        <v>153</v>
      </c>
      <c r="C105" s="24" t="s">
        <v>154</v>
      </c>
      <c r="D105" s="25" t="s">
        <v>31</v>
      </c>
      <c r="E105" s="25" t="s">
        <v>32</v>
      </c>
      <c r="F105" s="25" t="s">
        <v>33</v>
      </c>
      <c r="G105" s="25" t="s">
        <v>34</v>
      </c>
      <c r="H105" s="26">
        <f t="shared" si="2"/>
        <v>61</v>
      </c>
      <c r="I105" s="27">
        <v>25.901</v>
      </c>
      <c r="J105" s="228"/>
      <c r="K105" s="28">
        <v>10345</v>
      </c>
      <c r="L105" s="29">
        <f t="shared" si="3"/>
        <v>31.497381561320182</v>
      </c>
      <c r="M105" s="27">
        <v>0.188</v>
      </c>
      <c r="N105" s="28">
        <v>9198</v>
      </c>
      <c r="O105" s="27">
        <v>0.111</v>
      </c>
      <c r="P105" s="28">
        <v>14057</v>
      </c>
      <c r="Q105" s="27">
        <v>-1E-3</v>
      </c>
      <c r="R105" s="28">
        <v>16152</v>
      </c>
      <c r="S105" s="27">
        <v>14.959</v>
      </c>
      <c r="T105" s="28">
        <v>17500</v>
      </c>
      <c r="U105" s="27">
        <v>33.979999999999997</v>
      </c>
      <c r="V105" s="28">
        <v>4466</v>
      </c>
      <c r="W105" s="27">
        <v>-0.14599999999999999</v>
      </c>
      <c r="X105" s="28">
        <v>18800</v>
      </c>
      <c r="Y105" s="27">
        <v>52.985999999999997</v>
      </c>
      <c r="Z105" s="28">
        <v>1756</v>
      </c>
      <c r="AA105" s="30">
        <v>0.26700000000000002</v>
      </c>
      <c r="AB105" s="28">
        <v>8341</v>
      </c>
      <c r="AC105" s="30">
        <v>0.27200000000000002</v>
      </c>
      <c r="AD105" s="28">
        <v>7210</v>
      </c>
    </row>
    <row r="106" spans="1:30" x14ac:dyDescent="0.15">
      <c r="A106" s="24" t="s">
        <v>159</v>
      </c>
      <c r="B106" s="24" t="s">
        <v>153</v>
      </c>
      <c r="C106" s="24" t="s">
        <v>154</v>
      </c>
      <c r="D106" s="25" t="s">
        <v>31</v>
      </c>
      <c r="E106" s="25" t="s">
        <v>32</v>
      </c>
      <c r="F106" s="25" t="s">
        <v>33</v>
      </c>
      <c r="G106" s="25" t="s">
        <v>34</v>
      </c>
      <c r="H106" s="26">
        <f t="shared" si="2"/>
        <v>12</v>
      </c>
      <c r="I106" s="27">
        <v>42.057000000000002</v>
      </c>
      <c r="J106" s="228"/>
      <c r="K106" s="28">
        <v>3905</v>
      </c>
      <c r="L106" s="29">
        <f t="shared" si="3"/>
        <v>11.889538424065279</v>
      </c>
      <c r="M106" s="27">
        <v>0.26700000000000002</v>
      </c>
      <c r="N106" s="28">
        <v>4712</v>
      </c>
      <c r="O106" s="27">
        <v>0.216</v>
      </c>
      <c r="P106" s="28">
        <v>4114</v>
      </c>
      <c r="Q106" s="27">
        <v>0.81599999999999995</v>
      </c>
      <c r="R106" s="28">
        <v>5952</v>
      </c>
      <c r="S106" s="27">
        <v>19.588999999999999</v>
      </c>
      <c r="T106" s="28">
        <v>14068</v>
      </c>
      <c r="U106" s="27">
        <v>31.001000000000001</v>
      </c>
      <c r="V106" s="28">
        <v>6150</v>
      </c>
      <c r="W106" s="27">
        <v>1.139</v>
      </c>
      <c r="X106" s="28">
        <v>2339</v>
      </c>
      <c r="Y106" s="27">
        <v>51.456000000000003</v>
      </c>
      <c r="Z106" s="28">
        <v>2002</v>
      </c>
      <c r="AA106" s="30">
        <v>0.311</v>
      </c>
      <c r="AB106" s="28">
        <v>6150</v>
      </c>
      <c r="AC106" s="30">
        <v>0.34100000000000003</v>
      </c>
      <c r="AD106" s="28">
        <v>4190</v>
      </c>
    </row>
    <row r="107" spans="1:30" x14ac:dyDescent="0.15">
      <c r="A107" s="24" t="s">
        <v>160</v>
      </c>
      <c r="B107" s="24" t="s">
        <v>153</v>
      </c>
      <c r="C107" s="24" t="s">
        <v>154</v>
      </c>
      <c r="D107" s="25" t="s">
        <v>31</v>
      </c>
      <c r="E107" s="25" t="s">
        <v>32</v>
      </c>
      <c r="F107" s="25" t="s">
        <v>33</v>
      </c>
      <c r="G107" s="25" t="s">
        <v>34</v>
      </c>
      <c r="H107" s="26">
        <f t="shared" si="2"/>
        <v>96</v>
      </c>
      <c r="I107" s="27">
        <v>15.433999999999999</v>
      </c>
      <c r="J107" s="228"/>
      <c r="K107" s="28">
        <v>18207</v>
      </c>
      <c r="L107" s="29">
        <f t="shared" si="3"/>
        <v>55.434782608695656</v>
      </c>
      <c r="M107" s="27">
        <v>5.8000000000000003E-2</v>
      </c>
      <c r="N107" s="28">
        <v>26200</v>
      </c>
      <c r="O107" s="27">
        <v>3.5999999999999997E-2</v>
      </c>
      <c r="P107" s="28">
        <v>30963</v>
      </c>
      <c r="Q107" s="27">
        <v>-0.52900000000000003</v>
      </c>
      <c r="R107" s="28">
        <v>23600</v>
      </c>
      <c r="S107" s="27">
        <v>9.1509999999999998</v>
      </c>
      <c r="T107" s="28">
        <v>22722</v>
      </c>
      <c r="U107" s="27">
        <v>21.998000000000001</v>
      </c>
      <c r="V107" s="28">
        <v>14354</v>
      </c>
      <c r="W107" s="27">
        <v>-0.11</v>
      </c>
      <c r="X107" s="28">
        <v>18221</v>
      </c>
      <c r="Y107" s="27">
        <v>74.489000000000004</v>
      </c>
      <c r="Z107" s="28">
        <v>97</v>
      </c>
      <c r="AA107" s="30">
        <v>0.25700000000000001</v>
      </c>
      <c r="AB107" s="28">
        <v>8870</v>
      </c>
      <c r="AC107" s="30">
        <v>0.14399999999999999</v>
      </c>
      <c r="AD107" s="28">
        <v>17007</v>
      </c>
    </row>
    <row r="108" spans="1:30" x14ac:dyDescent="0.15">
      <c r="A108" s="31" t="s">
        <v>161</v>
      </c>
      <c r="B108" s="24" t="s">
        <v>153</v>
      </c>
      <c r="C108" s="31" t="s">
        <v>154</v>
      </c>
      <c r="D108" s="32" t="s">
        <v>31</v>
      </c>
      <c r="E108" s="32" t="s">
        <v>32</v>
      </c>
      <c r="F108" s="32" t="s">
        <v>33</v>
      </c>
      <c r="G108" s="32" t="s">
        <v>34</v>
      </c>
      <c r="H108" s="33">
        <f t="shared" si="2"/>
        <v>68</v>
      </c>
      <c r="I108" s="34">
        <v>22.861999999999998</v>
      </c>
      <c r="J108" s="229"/>
      <c r="K108" s="35">
        <v>12152</v>
      </c>
      <c r="L108" s="36">
        <f t="shared" si="3"/>
        <v>36.999147485080989</v>
      </c>
      <c r="M108" s="34">
        <v>0.112</v>
      </c>
      <c r="N108" s="35">
        <v>16660</v>
      </c>
      <c r="O108" s="34">
        <v>0.09</v>
      </c>
      <c r="P108" s="35">
        <v>17748</v>
      </c>
      <c r="Q108" s="34">
        <v>-0.10100000000000001</v>
      </c>
      <c r="R108" s="35">
        <v>17652</v>
      </c>
      <c r="S108" s="34">
        <v>3.26</v>
      </c>
      <c r="T108" s="35">
        <v>29486</v>
      </c>
      <c r="U108" s="34">
        <v>26.716000000000001</v>
      </c>
      <c r="V108" s="35">
        <v>9394</v>
      </c>
      <c r="W108" s="34">
        <v>0.36599999999999999</v>
      </c>
      <c r="X108" s="35">
        <v>10874</v>
      </c>
      <c r="Y108" s="34">
        <v>80.185000000000002</v>
      </c>
      <c r="Z108" s="35">
        <v>34</v>
      </c>
      <c r="AA108" s="37">
        <v>0.20899999999999999</v>
      </c>
      <c r="AB108" s="35">
        <v>11764</v>
      </c>
      <c r="AC108" s="37">
        <v>0.187</v>
      </c>
      <c r="AD108" s="35">
        <v>12948</v>
      </c>
    </row>
    <row r="109" spans="1:30" x14ac:dyDescent="0.15">
      <c r="A109" s="17" t="s">
        <v>162</v>
      </c>
      <c r="B109" s="24" t="s">
        <v>163</v>
      </c>
      <c r="C109" s="17" t="s">
        <v>164</v>
      </c>
      <c r="D109" s="18" t="s">
        <v>31</v>
      </c>
      <c r="E109" s="18" t="s">
        <v>32</v>
      </c>
      <c r="F109" s="18" t="s">
        <v>33</v>
      </c>
      <c r="G109" s="18" t="s">
        <v>34</v>
      </c>
      <c r="H109" s="19">
        <f t="shared" si="2"/>
        <v>53</v>
      </c>
      <c r="I109" s="20">
        <v>28.023</v>
      </c>
      <c r="J109" s="227">
        <v>29.515499999999996</v>
      </c>
      <c r="K109" s="21">
        <v>9156</v>
      </c>
      <c r="L109" s="22">
        <f t="shared" si="3"/>
        <v>27.877237851662407</v>
      </c>
      <c r="M109" s="20">
        <v>0.22800000000000001</v>
      </c>
      <c r="N109" s="21">
        <v>6630</v>
      </c>
      <c r="O109" s="20">
        <v>0.114</v>
      </c>
      <c r="P109" s="21">
        <v>13418</v>
      </c>
      <c r="Q109" s="20">
        <v>0.55000000000000004</v>
      </c>
      <c r="R109" s="21">
        <v>8815</v>
      </c>
      <c r="S109" s="20">
        <v>26.745000000000001</v>
      </c>
      <c r="T109" s="21">
        <v>10017</v>
      </c>
      <c r="U109" s="20">
        <v>31.452999999999999</v>
      </c>
      <c r="V109" s="21">
        <v>5877</v>
      </c>
      <c r="W109" s="20">
        <v>-0.33700000000000002</v>
      </c>
      <c r="X109" s="21">
        <v>21609</v>
      </c>
      <c r="Y109" s="20">
        <v>35.866</v>
      </c>
      <c r="Z109" s="21">
        <v>6203</v>
      </c>
      <c r="AA109" s="23">
        <v>0.45700000000000002</v>
      </c>
      <c r="AB109" s="21">
        <v>1478</v>
      </c>
      <c r="AC109" s="23">
        <v>0.439</v>
      </c>
      <c r="AD109" s="21">
        <v>1652</v>
      </c>
    </row>
    <row r="110" spans="1:30" x14ac:dyDescent="0.15">
      <c r="A110" s="24" t="s">
        <v>165</v>
      </c>
      <c r="B110" s="24" t="s">
        <v>163</v>
      </c>
      <c r="C110" s="24" t="s">
        <v>164</v>
      </c>
      <c r="D110" s="25" t="s">
        <v>31</v>
      </c>
      <c r="E110" s="25" t="s">
        <v>32</v>
      </c>
      <c r="F110" s="25" t="s">
        <v>33</v>
      </c>
      <c r="G110" s="25" t="s">
        <v>34</v>
      </c>
      <c r="H110" s="26">
        <f t="shared" si="2"/>
        <v>51</v>
      </c>
      <c r="I110" s="27">
        <v>28.248999999999999</v>
      </c>
      <c r="J110" s="228"/>
      <c r="K110" s="28">
        <v>9047</v>
      </c>
      <c r="L110" s="29">
        <f t="shared" si="3"/>
        <v>27.545365972475949</v>
      </c>
      <c r="M110" s="27">
        <v>0.16800000000000001</v>
      </c>
      <c r="N110" s="28">
        <v>10773</v>
      </c>
      <c r="O110" s="27">
        <v>0.1</v>
      </c>
      <c r="P110" s="28">
        <v>15855</v>
      </c>
      <c r="Q110" s="27">
        <v>0.874</v>
      </c>
      <c r="R110" s="28">
        <v>5434</v>
      </c>
      <c r="S110" s="27">
        <v>14.364000000000001</v>
      </c>
      <c r="T110" s="28">
        <v>17917</v>
      </c>
      <c r="U110" s="27">
        <v>30.445</v>
      </c>
      <c r="V110" s="28">
        <v>6500</v>
      </c>
      <c r="W110" s="27">
        <v>0.41699999999999998</v>
      </c>
      <c r="X110" s="28">
        <v>10166</v>
      </c>
      <c r="Y110" s="27">
        <v>53.338999999999999</v>
      </c>
      <c r="Z110" s="28">
        <v>1706</v>
      </c>
      <c r="AA110" s="30">
        <v>0.28100000000000003</v>
      </c>
      <c r="AB110" s="28">
        <v>7628</v>
      </c>
      <c r="AC110" s="30">
        <v>0.48399999999999999</v>
      </c>
      <c r="AD110" s="28">
        <v>1002</v>
      </c>
    </row>
    <row r="111" spans="1:30" x14ac:dyDescent="0.15">
      <c r="A111" s="24" t="s">
        <v>166</v>
      </c>
      <c r="B111" s="24" t="s">
        <v>163</v>
      </c>
      <c r="C111" s="24" t="s">
        <v>164</v>
      </c>
      <c r="D111" s="25" t="s">
        <v>31</v>
      </c>
      <c r="E111" s="25" t="s">
        <v>32</v>
      </c>
      <c r="F111" s="25" t="s">
        <v>33</v>
      </c>
      <c r="G111" s="25" t="s">
        <v>34</v>
      </c>
      <c r="H111" s="26">
        <f t="shared" si="2"/>
        <v>99</v>
      </c>
      <c r="I111" s="27">
        <v>14.651999999999999</v>
      </c>
      <c r="J111" s="228"/>
      <c r="K111" s="28">
        <v>18986</v>
      </c>
      <c r="L111" s="29">
        <f t="shared" si="3"/>
        <v>57.806600901230055</v>
      </c>
      <c r="M111" s="27">
        <v>0.14499999999999999</v>
      </c>
      <c r="N111" s="28">
        <v>12910</v>
      </c>
      <c r="O111" s="27">
        <v>7.0999999999999994E-2</v>
      </c>
      <c r="P111" s="28">
        <v>22043</v>
      </c>
      <c r="Q111" s="27">
        <v>-0.47399999999999998</v>
      </c>
      <c r="R111" s="28">
        <v>22910</v>
      </c>
      <c r="S111" s="27">
        <v>5.8780000000000001</v>
      </c>
      <c r="T111" s="28">
        <v>26345</v>
      </c>
      <c r="U111" s="27">
        <v>19.821999999999999</v>
      </c>
      <c r="V111" s="28">
        <v>17051</v>
      </c>
      <c r="W111" s="27">
        <v>-0.61399999999999999</v>
      </c>
      <c r="X111" s="28">
        <v>25357</v>
      </c>
      <c r="Y111" s="27">
        <v>41.523000000000003</v>
      </c>
      <c r="Z111" s="28">
        <v>4257</v>
      </c>
      <c r="AA111" s="30">
        <v>0.24099999999999999</v>
      </c>
      <c r="AB111" s="28">
        <v>9808</v>
      </c>
      <c r="AC111" s="30">
        <v>0.249</v>
      </c>
      <c r="AD111" s="28">
        <v>8443</v>
      </c>
    </row>
    <row r="112" spans="1:30" x14ac:dyDescent="0.15">
      <c r="A112" s="24" t="s">
        <v>167</v>
      </c>
      <c r="B112" s="24" t="s">
        <v>163</v>
      </c>
      <c r="C112" s="24" t="s">
        <v>164</v>
      </c>
      <c r="D112" s="25" t="s">
        <v>31</v>
      </c>
      <c r="E112" s="25" t="s">
        <v>32</v>
      </c>
      <c r="F112" s="25" t="s">
        <v>33</v>
      </c>
      <c r="G112" s="25" t="s">
        <v>34</v>
      </c>
      <c r="H112" s="26">
        <f t="shared" si="2"/>
        <v>41</v>
      </c>
      <c r="I112" s="27">
        <v>31.68</v>
      </c>
      <c r="J112" s="228"/>
      <c r="K112" s="28">
        <v>7439</v>
      </c>
      <c r="L112" s="29">
        <f t="shared" si="3"/>
        <v>22.649494580440869</v>
      </c>
      <c r="M112" s="27">
        <v>0.20499999999999999</v>
      </c>
      <c r="N112" s="28">
        <v>8013</v>
      </c>
      <c r="O112" s="27">
        <v>0.13200000000000001</v>
      </c>
      <c r="P112" s="28">
        <v>11038</v>
      </c>
      <c r="Q112" s="27">
        <v>0.66900000000000004</v>
      </c>
      <c r="R112" s="28">
        <v>7460</v>
      </c>
      <c r="S112" s="27">
        <v>8.1750000000000007</v>
      </c>
      <c r="T112" s="28">
        <v>23763</v>
      </c>
      <c r="U112" s="27">
        <v>26.742999999999999</v>
      </c>
      <c r="V112" s="28">
        <v>9366</v>
      </c>
      <c r="W112" s="27">
        <v>0.73199999999999998</v>
      </c>
      <c r="X112" s="28">
        <v>6031</v>
      </c>
      <c r="Y112" s="27">
        <v>63.188000000000002</v>
      </c>
      <c r="Z112" s="28">
        <v>574</v>
      </c>
      <c r="AA112" s="30">
        <v>0.42299999999999999</v>
      </c>
      <c r="AB112" s="28">
        <v>2184</v>
      </c>
      <c r="AC112" s="30">
        <v>0.41599999999999998</v>
      </c>
      <c r="AD112" s="28">
        <v>2108</v>
      </c>
    </row>
    <row r="113" spans="1:30" x14ac:dyDescent="0.15">
      <c r="A113" s="24" t="s">
        <v>168</v>
      </c>
      <c r="B113" s="24" t="s">
        <v>163</v>
      </c>
      <c r="C113" s="24" t="s">
        <v>164</v>
      </c>
      <c r="D113" s="25" t="s">
        <v>31</v>
      </c>
      <c r="E113" s="25" t="s">
        <v>32</v>
      </c>
      <c r="F113" s="25" t="s">
        <v>33</v>
      </c>
      <c r="G113" s="25" t="s">
        <v>34</v>
      </c>
      <c r="H113" s="26">
        <f t="shared" si="2"/>
        <v>39</v>
      </c>
      <c r="I113" s="27">
        <v>32.893999999999998</v>
      </c>
      <c r="J113" s="228"/>
      <c r="K113" s="28">
        <v>6962</v>
      </c>
      <c r="L113" s="29">
        <f t="shared" si="3"/>
        <v>21.197174521982706</v>
      </c>
      <c r="M113" s="27">
        <v>0.17599999999999999</v>
      </c>
      <c r="N113" s="28">
        <v>10116</v>
      </c>
      <c r="O113" s="27">
        <v>0.14399999999999999</v>
      </c>
      <c r="P113" s="28">
        <v>9645</v>
      </c>
      <c r="Q113" s="27">
        <v>0.46800000000000003</v>
      </c>
      <c r="R113" s="28">
        <v>9785</v>
      </c>
      <c r="S113" s="27">
        <v>7.8230000000000004</v>
      </c>
      <c r="T113" s="28">
        <v>24160</v>
      </c>
      <c r="U113" s="27">
        <v>22.126999999999999</v>
      </c>
      <c r="V113" s="28">
        <v>14213</v>
      </c>
      <c r="W113" s="27">
        <v>1.831</v>
      </c>
      <c r="X113" s="28">
        <v>220</v>
      </c>
      <c r="Y113" s="27">
        <v>53.97</v>
      </c>
      <c r="Z113" s="28">
        <v>1601</v>
      </c>
      <c r="AA113" s="30">
        <v>0.22500000000000001</v>
      </c>
      <c r="AB113" s="28">
        <v>10776</v>
      </c>
      <c r="AC113" s="30">
        <v>0.26300000000000001</v>
      </c>
      <c r="AD113" s="28">
        <v>7698</v>
      </c>
    </row>
    <row r="114" spans="1:30" x14ac:dyDescent="0.15">
      <c r="A114" s="24" t="s">
        <v>169</v>
      </c>
      <c r="B114" s="24" t="s">
        <v>163</v>
      </c>
      <c r="C114" s="24" t="s">
        <v>164</v>
      </c>
      <c r="D114" s="25" t="s">
        <v>31</v>
      </c>
      <c r="E114" s="25" t="s">
        <v>32</v>
      </c>
      <c r="F114" s="25" t="s">
        <v>33</v>
      </c>
      <c r="G114" s="25" t="s">
        <v>34</v>
      </c>
      <c r="H114" s="26">
        <f t="shared" si="2"/>
        <v>67</v>
      </c>
      <c r="I114" s="27">
        <v>23.69</v>
      </c>
      <c r="J114" s="228"/>
      <c r="K114" s="28">
        <v>11624</v>
      </c>
      <c r="L114" s="29">
        <f t="shared" si="3"/>
        <v>35.39154792351723</v>
      </c>
      <c r="M114" s="27">
        <v>0.187</v>
      </c>
      <c r="N114" s="28">
        <v>9230</v>
      </c>
      <c r="O114" s="27">
        <v>0.11899999999999999</v>
      </c>
      <c r="P114" s="28">
        <v>12811</v>
      </c>
      <c r="Q114" s="27">
        <v>0.27900000000000003</v>
      </c>
      <c r="R114" s="28">
        <v>12171</v>
      </c>
      <c r="S114" s="27">
        <v>16.602</v>
      </c>
      <c r="T114" s="28">
        <v>16170</v>
      </c>
      <c r="U114" s="27">
        <v>24.088999999999999</v>
      </c>
      <c r="V114" s="28">
        <v>11975</v>
      </c>
      <c r="W114" s="27">
        <v>-8.1000000000000003E-2</v>
      </c>
      <c r="X114" s="28">
        <v>17791</v>
      </c>
      <c r="Y114" s="27">
        <v>39.634</v>
      </c>
      <c r="Z114" s="28">
        <v>4826</v>
      </c>
      <c r="AA114" s="30">
        <v>0.308</v>
      </c>
      <c r="AB114" s="28">
        <v>6290</v>
      </c>
      <c r="AC114" s="30">
        <v>0.25900000000000001</v>
      </c>
      <c r="AD114" s="28">
        <v>7865</v>
      </c>
    </row>
    <row r="115" spans="1:30" x14ac:dyDescent="0.15">
      <c r="A115" s="24" t="s">
        <v>170</v>
      </c>
      <c r="B115" s="24" t="s">
        <v>163</v>
      </c>
      <c r="C115" s="24" t="s">
        <v>164</v>
      </c>
      <c r="D115" s="25" t="s">
        <v>31</v>
      </c>
      <c r="E115" s="25" t="s">
        <v>32</v>
      </c>
      <c r="F115" s="25" t="s">
        <v>33</v>
      </c>
      <c r="G115" s="25" t="s">
        <v>34</v>
      </c>
      <c r="H115" s="26">
        <f t="shared" si="2"/>
        <v>13</v>
      </c>
      <c r="I115" s="27">
        <v>41.771999999999998</v>
      </c>
      <c r="J115" s="228"/>
      <c r="K115" s="28">
        <v>3980</v>
      </c>
      <c r="L115" s="29">
        <f t="shared" si="3"/>
        <v>12.117890634514675</v>
      </c>
      <c r="M115" s="27">
        <v>0.29799999999999999</v>
      </c>
      <c r="N115" s="28">
        <v>3417</v>
      </c>
      <c r="O115" s="27">
        <v>0.187</v>
      </c>
      <c r="P115" s="28">
        <v>5903</v>
      </c>
      <c r="Q115" s="27">
        <v>0.55900000000000005</v>
      </c>
      <c r="R115" s="28">
        <v>8710</v>
      </c>
      <c r="S115" s="27">
        <v>37.359000000000002</v>
      </c>
      <c r="T115" s="28">
        <v>6096</v>
      </c>
      <c r="U115" s="27">
        <v>32.33</v>
      </c>
      <c r="V115" s="28">
        <v>5366</v>
      </c>
      <c r="W115" s="27">
        <v>0.68200000000000005</v>
      </c>
      <c r="X115" s="28">
        <v>6618</v>
      </c>
      <c r="Y115" s="27">
        <v>53.445999999999998</v>
      </c>
      <c r="Z115" s="28">
        <v>1689</v>
      </c>
      <c r="AA115" s="30">
        <v>0.38700000000000001</v>
      </c>
      <c r="AB115" s="28">
        <v>3246</v>
      </c>
      <c r="AC115" s="30">
        <v>0.52300000000000002</v>
      </c>
      <c r="AD115" s="28">
        <v>636</v>
      </c>
    </row>
    <row r="116" spans="1:30" x14ac:dyDescent="0.15">
      <c r="A116" s="31" t="s">
        <v>171</v>
      </c>
      <c r="B116" s="31" t="s">
        <v>163</v>
      </c>
      <c r="C116" s="31" t="s">
        <v>164</v>
      </c>
      <c r="D116" s="32" t="s">
        <v>31</v>
      </c>
      <c r="E116" s="32" t="s">
        <v>32</v>
      </c>
      <c r="F116" s="32" t="s">
        <v>33</v>
      </c>
      <c r="G116" s="32" t="s">
        <v>34</v>
      </c>
      <c r="H116" s="33">
        <f t="shared" si="2"/>
        <v>34</v>
      </c>
      <c r="I116" s="34">
        <v>35.164000000000001</v>
      </c>
      <c r="J116" s="229"/>
      <c r="K116" s="35">
        <v>6085</v>
      </c>
      <c r="L116" s="36">
        <f t="shared" si="3"/>
        <v>18.526976007794421</v>
      </c>
      <c r="M116" s="34">
        <v>0.27800000000000002</v>
      </c>
      <c r="N116" s="35">
        <v>4226</v>
      </c>
      <c r="O116" s="34">
        <v>0.16700000000000001</v>
      </c>
      <c r="P116" s="35">
        <v>7489</v>
      </c>
      <c r="Q116" s="34">
        <v>0.57399999999999995</v>
      </c>
      <c r="R116" s="35">
        <v>8540</v>
      </c>
      <c r="S116" s="34">
        <v>23.949000000000002</v>
      </c>
      <c r="T116" s="35">
        <v>11387</v>
      </c>
      <c r="U116" s="34">
        <v>30.510999999999999</v>
      </c>
      <c r="V116" s="35">
        <v>6463</v>
      </c>
      <c r="W116" s="34">
        <v>0.46899999999999997</v>
      </c>
      <c r="X116" s="35">
        <v>9451</v>
      </c>
      <c r="Y116" s="34">
        <v>42.411999999999999</v>
      </c>
      <c r="Z116" s="35">
        <v>4013</v>
      </c>
      <c r="AA116" s="37">
        <v>0.41399999999999998</v>
      </c>
      <c r="AB116" s="35">
        <v>2437</v>
      </c>
      <c r="AC116" s="37">
        <v>0.442</v>
      </c>
      <c r="AD116" s="35">
        <v>1598</v>
      </c>
    </row>
    <row r="117" spans="1:30" x14ac:dyDescent="0.15">
      <c r="A117" s="17" t="s">
        <v>172</v>
      </c>
      <c r="B117" s="17" t="s">
        <v>173</v>
      </c>
      <c r="C117" s="17" t="s">
        <v>174</v>
      </c>
      <c r="D117" s="18" t="s">
        <v>31</v>
      </c>
      <c r="E117" s="18" t="s">
        <v>32</v>
      </c>
      <c r="F117" s="18" t="s">
        <v>33</v>
      </c>
      <c r="G117" s="18" t="s">
        <v>34</v>
      </c>
      <c r="H117" s="19">
        <f t="shared" si="2"/>
        <v>16</v>
      </c>
      <c r="I117" s="20">
        <v>39.808999999999997</v>
      </c>
      <c r="J117" s="227">
        <v>38.750999999999991</v>
      </c>
      <c r="K117" s="21">
        <v>4561</v>
      </c>
      <c r="L117" s="22">
        <f t="shared" si="3"/>
        <v>13.886859091462672</v>
      </c>
      <c r="M117" s="20">
        <v>0.28499999999999998</v>
      </c>
      <c r="N117" s="21">
        <v>3908</v>
      </c>
      <c r="O117" s="20">
        <v>0.18099999999999999</v>
      </c>
      <c r="P117" s="21">
        <v>6342</v>
      </c>
      <c r="Q117" s="20">
        <v>0.97199999999999998</v>
      </c>
      <c r="R117" s="21">
        <v>4630</v>
      </c>
      <c r="S117" s="20">
        <v>22.763000000000002</v>
      </c>
      <c r="T117" s="21">
        <v>12050</v>
      </c>
      <c r="U117" s="20">
        <v>31.388000000000002</v>
      </c>
      <c r="V117" s="21">
        <v>5916</v>
      </c>
      <c r="W117" s="20">
        <v>0.99199999999999999</v>
      </c>
      <c r="X117" s="21">
        <v>3439</v>
      </c>
      <c r="Y117" s="20">
        <v>39.950000000000003</v>
      </c>
      <c r="Z117" s="21">
        <v>4736</v>
      </c>
      <c r="AA117" s="23">
        <v>0.46600000000000003</v>
      </c>
      <c r="AB117" s="21">
        <v>1314</v>
      </c>
      <c r="AC117" s="23">
        <v>0.433</v>
      </c>
      <c r="AD117" s="21">
        <v>1752</v>
      </c>
    </row>
    <row r="118" spans="1:30" x14ac:dyDescent="0.15">
      <c r="A118" s="24" t="s">
        <v>175</v>
      </c>
      <c r="B118" s="24" t="s">
        <v>173</v>
      </c>
      <c r="C118" s="24" t="s">
        <v>174</v>
      </c>
      <c r="D118" s="25" t="s">
        <v>31</v>
      </c>
      <c r="E118" s="25" t="s">
        <v>32</v>
      </c>
      <c r="F118" s="25" t="s">
        <v>33</v>
      </c>
      <c r="G118" s="25" t="s">
        <v>34</v>
      </c>
      <c r="H118" s="26">
        <f t="shared" si="2"/>
        <v>3</v>
      </c>
      <c r="I118" s="27">
        <v>48.531999999999996</v>
      </c>
      <c r="J118" s="228"/>
      <c r="K118" s="28">
        <v>2502</v>
      </c>
      <c r="L118" s="29">
        <f t="shared" si="3"/>
        <v>7.6178297405918887</v>
      </c>
      <c r="M118" s="27">
        <v>0.34499999999999997</v>
      </c>
      <c r="N118" s="28">
        <v>1882</v>
      </c>
      <c r="O118" s="27">
        <v>0.20399999999999999</v>
      </c>
      <c r="P118" s="28">
        <v>4774</v>
      </c>
      <c r="Q118" s="27">
        <v>1.0589999999999999</v>
      </c>
      <c r="R118" s="28">
        <v>3980</v>
      </c>
      <c r="S118" s="27">
        <v>25.454000000000001</v>
      </c>
      <c r="T118" s="28">
        <v>10633</v>
      </c>
      <c r="U118" s="27">
        <v>32.106999999999999</v>
      </c>
      <c r="V118" s="28">
        <v>5484</v>
      </c>
      <c r="W118" s="27">
        <v>1.4770000000000001</v>
      </c>
      <c r="X118" s="28">
        <v>805</v>
      </c>
      <c r="Y118" s="27">
        <v>45.231999999999999</v>
      </c>
      <c r="Z118" s="28">
        <v>3281</v>
      </c>
      <c r="AA118" s="30">
        <v>0.52300000000000002</v>
      </c>
      <c r="AB118" s="28">
        <v>527</v>
      </c>
      <c r="AC118" s="30">
        <v>0.49399999999999999</v>
      </c>
      <c r="AD118" s="28">
        <v>883</v>
      </c>
    </row>
    <row r="119" spans="1:30" x14ac:dyDescent="0.15">
      <c r="A119" s="24" t="s">
        <v>176</v>
      </c>
      <c r="B119" s="24" t="s">
        <v>173</v>
      </c>
      <c r="C119" s="24" t="s">
        <v>174</v>
      </c>
      <c r="D119" s="25" t="s">
        <v>31</v>
      </c>
      <c r="E119" s="25" t="s">
        <v>32</v>
      </c>
      <c r="F119" s="25" t="s">
        <v>33</v>
      </c>
      <c r="G119" s="25" t="s">
        <v>34</v>
      </c>
      <c r="H119" s="26">
        <f t="shared" si="2"/>
        <v>23</v>
      </c>
      <c r="I119" s="27">
        <v>38.268999999999998</v>
      </c>
      <c r="J119" s="228"/>
      <c r="K119" s="28">
        <v>5051</v>
      </c>
      <c r="L119" s="29">
        <f t="shared" si="3"/>
        <v>15.378760199732067</v>
      </c>
      <c r="M119" s="27">
        <v>0.30399999999999999</v>
      </c>
      <c r="N119" s="28">
        <v>3233</v>
      </c>
      <c r="O119" s="27">
        <v>0.20599999999999999</v>
      </c>
      <c r="P119" s="28">
        <v>4682</v>
      </c>
      <c r="Q119" s="27">
        <v>0.61299999999999999</v>
      </c>
      <c r="R119" s="28">
        <v>8084</v>
      </c>
      <c r="S119" s="27">
        <v>39.790999999999997</v>
      </c>
      <c r="T119" s="28">
        <v>5392</v>
      </c>
      <c r="U119" s="27">
        <v>28.439</v>
      </c>
      <c r="V119" s="28">
        <v>8001</v>
      </c>
      <c r="W119" s="27">
        <v>-5.3999999999999999E-2</v>
      </c>
      <c r="X119" s="28">
        <v>17390</v>
      </c>
      <c r="Y119" s="27">
        <v>34.176000000000002</v>
      </c>
      <c r="Z119" s="28">
        <v>6895</v>
      </c>
      <c r="AA119" s="30">
        <v>0.40899999999999997</v>
      </c>
      <c r="AB119" s="28">
        <v>2583</v>
      </c>
      <c r="AC119" s="30">
        <v>0.29299999999999998</v>
      </c>
      <c r="AD119" s="28">
        <v>6180</v>
      </c>
    </row>
    <row r="120" spans="1:30" x14ac:dyDescent="0.15">
      <c r="A120" s="24" t="s">
        <v>177</v>
      </c>
      <c r="B120" s="24" t="s">
        <v>173</v>
      </c>
      <c r="C120" s="24" t="s">
        <v>174</v>
      </c>
      <c r="D120" s="25" t="s">
        <v>31</v>
      </c>
      <c r="E120" s="25" t="s">
        <v>32</v>
      </c>
      <c r="F120" s="25" t="s">
        <v>33</v>
      </c>
      <c r="G120" s="25" t="s">
        <v>34</v>
      </c>
      <c r="H120" s="26">
        <f t="shared" si="2"/>
        <v>27</v>
      </c>
      <c r="I120" s="27">
        <v>36.917000000000002</v>
      </c>
      <c r="J120" s="228"/>
      <c r="K120" s="28">
        <v>5471</v>
      </c>
      <c r="L120" s="29">
        <f t="shared" si="3"/>
        <v>16.657532578248691</v>
      </c>
      <c r="M120" s="27">
        <v>0.248</v>
      </c>
      <c r="N120" s="28">
        <v>5573</v>
      </c>
      <c r="O120" s="27">
        <v>0.18099999999999999</v>
      </c>
      <c r="P120" s="28">
        <v>6293</v>
      </c>
      <c r="Q120" s="27">
        <v>0.70499999999999996</v>
      </c>
      <c r="R120" s="28">
        <v>7064</v>
      </c>
      <c r="S120" s="27">
        <v>31.032</v>
      </c>
      <c r="T120" s="28">
        <v>8177</v>
      </c>
      <c r="U120" s="27">
        <v>27.608000000000001</v>
      </c>
      <c r="V120" s="28">
        <v>8666</v>
      </c>
      <c r="W120" s="27">
        <v>0.93899999999999995</v>
      </c>
      <c r="X120" s="28">
        <v>3924</v>
      </c>
      <c r="Y120" s="27">
        <v>38.703000000000003</v>
      </c>
      <c r="Z120" s="28">
        <v>5135</v>
      </c>
      <c r="AA120" s="30">
        <v>0.31</v>
      </c>
      <c r="AB120" s="28">
        <v>6192</v>
      </c>
      <c r="AC120" s="30">
        <v>0.35199999999999998</v>
      </c>
      <c r="AD120" s="28">
        <v>3808</v>
      </c>
    </row>
    <row r="121" spans="1:30" x14ac:dyDescent="0.15">
      <c r="A121" s="24" t="s">
        <v>178</v>
      </c>
      <c r="B121" s="24" t="s">
        <v>173</v>
      </c>
      <c r="C121" s="24" t="s">
        <v>174</v>
      </c>
      <c r="D121" s="25" t="s">
        <v>31</v>
      </c>
      <c r="E121" s="25" t="s">
        <v>32</v>
      </c>
      <c r="F121" s="25" t="s">
        <v>33</v>
      </c>
      <c r="G121" s="25" t="s">
        <v>34</v>
      </c>
      <c r="H121" s="26">
        <f t="shared" si="2"/>
        <v>25</v>
      </c>
      <c r="I121" s="27">
        <v>37.677</v>
      </c>
      <c r="J121" s="228"/>
      <c r="K121" s="28">
        <v>5235</v>
      </c>
      <c r="L121" s="29">
        <f t="shared" si="3"/>
        <v>15.938984289367921</v>
      </c>
      <c r="M121" s="27">
        <v>0.26500000000000001</v>
      </c>
      <c r="N121" s="28">
        <v>4800</v>
      </c>
      <c r="O121" s="27">
        <v>0.17399999999999999</v>
      </c>
      <c r="P121" s="28">
        <v>6887</v>
      </c>
      <c r="Q121" s="27">
        <v>0.53900000000000003</v>
      </c>
      <c r="R121" s="28">
        <v>8960</v>
      </c>
      <c r="S121" s="27">
        <v>23.780999999999999</v>
      </c>
      <c r="T121" s="28">
        <v>11500</v>
      </c>
      <c r="U121" s="27">
        <v>31.454000000000001</v>
      </c>
      <c r="V121" s="28">
        <v>5874</v>
      </c>
      <c r="W121" s="27">
        <v>0.52100000000000002</v>
      </c>
      <c r="X121" s="28">
        <v>8736</v>
      </c>
      <c r="Y121" s="27">
        <v>59.417000000000002</v>
      </c>
      <c r="Z121" s="28">
        <v>935</v>
      </c>
      <c r="AA121" s="30">
        <v>0.35699999999999998</v>
      </c>
      <c r="AB121" s="28">
        <v>4330</v>
      </c>
      <c r="AC121" s="30">
        <v>0.46200000000000002</v>
      </c>
      <c r="AD121" s="28">
        <v>1273</v>
      </c>
    </row>
    <row r="122" spans="1:30" x14ac:dyDescent="0.15">
      <c r="A122" s="24" t="s">
        <v>179</v>
      </c>
      <c r="B122" s="24" t="s">
        <v>173</v>
      </c>
      <c r="C122" s="24" t="s">
        <v>174</v>
      </c>
      <c r="D122" s="25" t="s">
        <v>31</v>
      </c>
      <c r="E122" s="25" t="s">
        <v>32</v>
      </c>
      <c r="F122" s="25" t="s">
        <v>33</v>
      </c>
      <c r="G122" s="25" t="s">
        <v>34</v>
      </c>
      <c r="H122" s="26">
        <f t="shared" si="2"/>
        <v>37</v>
      </c>
      <c r="I122" s="27">
        <v>33.85</v>
      </c>
      <c r="J122" s="228"/>
      <c r="K122" s="28">
        <v>6578</v>
      </c>
      <c r="L122" s="29">
        <f t="shared" si="3"/>
        <v>20.028011204481793</v>
      </c>
      <c r="M122" s="27">
        <v>0.28799999999999998</v>
      </c>
      <c r="N122" s="28">
        <v>3811</v>
      </c>
      <c r="O122" s="27">
        <v>0.17</v>
      </c>
      <c r="P122" s="28">
        <v>7248</v>
      </c>
      <c r="Q122" s="27">
        <v>0.56799999999999995</v>
      </c>
      <c r="R122" s="28">
        <v>8601</v>
      </c>
      <c r="S122" s="27">
        <v>17.481000000000002</v>
      </c>
      <c r="T122" s="28">
        <v>15533</v>
      </c>
      <c r="U122" s="27">
        <v>28.827000000000002</v>
      </c>
      <c r="V122" s="28">
        <v>7668</v>
      </c>
      <c r="W122" s="27">
        <v>0.74</v>
      </c>
      <c r="X122" s="28">
        <v>5923</v>
      </c>
      <c r="Y122" s="27">
        <v>29.385000000000002</v>
      </c>
      <c r="Z122" s="28">
        <v>8969</v>
      </c>
      <c r="AA122" s="30">
        <v>0.45600000000000002</v>
      </c>
      <c r="AB122" s="28">
        <v>1505</v>
      </c>
      <c r="AC122" s="30">
        <v>0.33100000000000002</v>
      </c>
      <c r="AD122" s="28">
        <v>4546</v>
      </c>
    </row>
    <row r="123" spans="1:30" x14ac:dyDescent="0.15">
      <c r="A123" s="24" t="s">
        <v>180</v>
      </c>
      <c r="B123" s="24" t="s">
        <v>173</v>
      </c>
      <c r="C123" s="24" t="s">
        <v>174</v>
      </c>
      <c r="D123" s="25" t="s">
        <v>31</v>
      </c>
      <c r="E123" s="25" t="s">
        <v>32</v>
      </c>
      <c r="F123" s="25" t="s">
        <v>33</v>
      </c>
      <c r="G123" s="25" t="s">
        <v>34</v>
      </c>
      <c r="H123" s="26">
        <f t="shared" si="2"/>
        <v>35</v>
      </c>
      <c r="I123" s="27">
        <v>34.226999999999997</v>
      </c>
      <c r="J123" s="228"/>
      <c r="K123" s="28">
        <v>6439</v>
      </c>
      <c r="L123" s="29">
        <f t="shared" si="3"/>
        <v>19.604798441115577</v>
      </c>
      <c r="M123" s="27">
        <v>0.26900000000000002</v>
      </c>
      <c r="N123" s="28">
        <v>4615</v>
      </c>
      <c r="O123" s="27">
        <v>0.14799999999999999</v>
      </c>
      <c r="P123" s="28">
        <v>9204</v>
      </c>
      <c r="Q123" s="27">
        <v>1.149</v>
      </c>
      <c r="R123" s="28">
        <v>3384</v>
      </c>
      <c r="S123" s="27">
        <v>20.609000000000002</v>
      </c>
      <c r="T123" s="28">
        <v>13342</v>
      </c>
      <c r="U123" s="27">
        <v>31.242000000000001</v>
      </c>
      <c r="V123" s="28">
        <v>6004</v>
      </c>
      <c r="W123" s="27">
        <v>-0.25900000000000001</v>
      </c>
      <c r="X123" s="28">
        <v>20481</v>
      </c>
      <c r="Y123" s="27">
        <v>40.649000000000001</v>
      </c>
      <c r="Z123" s="28">
        <v>4520</v>
      </c>
      <c r="AA123" s="30">
        <v>0.51900000000000002</v>
      </c>
      <c r="AB123" s="28">
        <v>570</v>
      </c>
      <c r="AC123" s="30">
        <v>0.53300000000000003</v>
      </c>
      <c r="AD123" s="28">
        <v>554</v>
      </c>
    </row>
    <row r="124" spans="1:30" x14ac:dyDescent="0.15">
      <c r="A124" s="31" t="s">
        <v>181</v>
      </c>
      <c r="B124" s="31" t="s">
        <v>173</v>
      </c>
      <c r="C124" s="31" t="s">
        <v>174</v>
      </c>
      <c r="D124" s="32" t="s">
        <v>31</v>
      </c>
      <c r="E124" s="32" t="s">
        <v>32</v>
      </c>
      <c r="F124" s="32" t="s">
        <v>33</v>
      </c>
      <c r="G124" s="32" t="s">
        <v>34</v>
      </c>
      <c r="H124" s="33">
        <f t="shared" si="2"/>
        <v>14</v>
      </c>
      <c r="I124" s="34">
        <v>40.726999999999997</v>
      </c>
      <c r="J124" s="229"/>
      <c r="K124" s="35">
        <v>4299</v>
      </c>
      <c r="L124" s="36">
        <f t="shared" si="3"/>
        <v>13.089148702959443</v>
      </c>
      <c r="M124" s="34">
        <v>0.28599999999999998</v>
      </c>
      <c r="N124" s="35">
        <v>3883</v>
      </c>
      <c r="O124" s="34">
        <v>0.193</v>
      </c>
      <c r="P124" s="35">
        <v>5478</v>
      </c>
      <c r="Q124" s="34">
        <v>0.45600000000000002</v>
      </c>
      <c r="R124" s="35">
        <v>9914</v>
      </c>
      <c r="S124" s="34">
        <v>23.794</v>
      </c>
      <c r="T124" s="35">
        <v>11494</v>
      </c>
      <c r="U124" s="34">
        <v>32.475999999999999</v>
      </c>
      <c r="V124" s="35">
        <v>5282</v>
      </c>
      <c r="W124" s="34">
        <v>1.3939999999999999</v>
      </c>
      <c r="X124" s="35">
        <v>1076</v>
      </c>
      <c r="Y124" s="34">
        <v>40.101999999999997</v>
      </c>
      <c r="Z124" s="35">
        <v>4695</v>
      </c>
      <c r="AA124" s="37">
        <v>0.42399999999999999</v>
      </c>
      <c r="AB124" s="35">
        <v>2170</v>
      </c>
      <c r="AC124" s="37">
        <v>0.39300000000000002</v>
      </c>
      <c r="AD124" s="35">
        <v>2597</v>
      </c>
    </row>
    <row r="125" spans="1:30" x14ac:dyDescent="0.15">
      <c r="A125" s="17" t="s">
        <v>182</v>
      </c>
      <c r="B125" s="17" t="s">
        <v>183</v>
      </c>
      <c r="C125" s="17" t="s">
        <v>184</v>
      </c>
      <c r="D125" s="18" t="s">
        <v>31</v>
      </c>
      <c r="E125" s="18" t="s">
        <v>32</v>
      </c>
      <c r="F125" s="18" t="s">
        <v>33</v>
      </c>
      <c r="G125" s="18" t="s">
        <v>34</v>
      </c>
      <c r="H125" s="19">
        <f t="shared" si="2"/>
        <v>72</v>
      </c>
      <c r="I125" s="20">
        <v>21.774999999999999</v>
      </c>
      <c r="J125" s="227">
        <v>16.8735</v>
      </c>
      <c r="K125" s="21">
        <v>12885</v>
      </c>
      <c r="L125" s="22">
        <f t="shared" si="3"/>
        <v>39.230909755206426</v>
      </c>
      <c r="M125" s="20">
        <v>0.13500000000000001</v>
      </c>
      <c r="N125" s="21">
        <v>13914</v>
      </c>
      <c r="O125" s="20">
        <v>8.1000000000000003E-2</v>
      </c>
      <c r="P125" s="21">
        <v>19656</v>
      </c>
      <c r="Q125" s="20">
        <v>-0.27600000000000002</v>
      </c>
      <c r="R125" s="21">
        <v>20245</v>
      </c>
      <c r="S125" s="20">
        <v>13.119</v>
      </c>
      <c r="T125" s="21">
        <v>18977</v>
      </c>
      <c r="U125" s="20">
        <v>24.808</v>
      </c>
      <c r="V125" s="21">
        <v>11268</v>
      </c>
      <c r="W125" s="20">
        <v>0.67800000000000005</v>
      </c>
      <c r="X125" s="21">
        <v>6656</v>
      </c>
      <c r="Y125" s="20">
        <v>54.866</v>
      </c>
      <c r="Z125" s="21">
        <v>1482</v>
      </c>
      <c r="AA125" s="23">
        <v>0.21299999999999999</v>
      </c>
      <c r="AB125" s="21">
        <v>11534</v>
      </c>
      <c r="AC125" s="23">
        <v>0.216</v>
      </c>
      <c r="AD125" s="21">
        <v>10619</v>
      </c>
    </row>
    <row r="126" spans="1:30" x14ac:dyDescent="0.15">
      <c r="A126" s="24" t="s">
        <v>185</v>
      </c>
      <c r="B126" s="24" t="s">
        <v>183</v>
      </c>
      <c r="C126" s="24" t="s">
        <v>184</v>
      </c>
      <c r="D126" s="25" t="s">
        <v>31</v>
      </c>
      <c r="E126" s="25" t="s">
        <v>32</v>
      </c>
      <c r="F126" s="25" t="s">
        <v>33</v>
      </c>
      <c r="G126" s="25" t="s">
        <v>34</v>
      </c>
      <c r="H126" s="26">
        <f t="shared" si="2"/>
        <v>54</v>
      </c>
      <c r="I126" s="27">
        <v>27.625</v>
      </c>
      <c r="J126" s="228"/>
      <c r="K126" s="28">
        <v>9385</v>
      </c>
      <c r="L126" s="29">
        <f t="shared" si="3"/>
        <v>28.574473267567896</v>
      </c>
      <c r="M126" s="27">
        <v>0.23</v>
      </c>
      <c r="N126" s="28">
        <v>6486</v>
      </c>
      <c r="O126" s="27">
        <v>0.16</v>
      </c>
      <c r="P126" s="28">
        <v>8100</v>
      </c>
      <c r="Q126" s="27">
        <v>0.159</v>
      </c>
      <c r="R126" s="28">
        <v>13797</v>
      </c>
      <c r="S126" s="27">
        <v>12.141999999999999</v>
      </c>
      <c r="T126" s="28">
        <v>19892</v>
      </c>
      <c r="U126" s="27">
        <v>24.154</v>
      </c>
      <c r="V126" s="28">
        <v>11905</v>
      </c>
      <c r="W126" s="27">
        <v>0.58199999999999996</v>
      </c>
      <c r="X126" s="28">
        <v>7906</v>
      </c>
      <c r="Y126" s="27">
        <v>33.822000000000003</v>
      </c>
      <c r="Z126" s="28">
        <v>7034</v>
      </c>
      <c r="AA126" s="30">
        <v>0.32400000000000001</v>
      </c>
      <c r="AB126" s="28">
        <v>5598</v>
      </c>
      <c r="AC126" s="30">
        <v>0.25700000000000001</v>
      </c>
      <c r="AD126" s="28">
        <v>8011</v>
      </c>
    </row>
    <row r="127" spans="1:30" x14ac:dyDescent="0.15">
      <c r="A127" s="24" t="s">
        <v>186</v>
      </c>
      <c r="B127" s="24" t="s">
        <v>183</v>
      </c>
      <c r="C127" s="24" t="s">
        <v>184</v>
      </c>
      <c r="D127" s="25" t="s">
        <v>31</v>
      </c>
      <c r="E127" s="25" t="s">
        <v>32</v>
      </c>
      <c r="F127" s="25" t="s">
        <v>33</v>
      </c>
      <c r="G127" s="25" t="s">
        <v>34</v>
      </c>
      <c r="H127" s="26">
        <f t="shared" si="2"/>
        <v>121</v>
      </c>
      <c r="I127" s="27">
        <v>9.157</v>
      </c>
      <c r="J127" s="228"/>
      <c r="K127" s="28">
        <v>25248</v>
      </c>
      <c r="L127" s="29">
        <f t="shared" si="3"/>
        <v>76.872488125685052</v>
      </c>
      <c r="M127" s="27">
        <v>5.1999999999999998E-2</v>
      </c>
      <c r="N127" s="28">
        <v>27514</v>
      </c>
      <c r="O127" s="27">
        <v>3.6999999999999998E-2</v>
      </c>
      <c r="P127" s="28">
        <v>30692</v>
      </c>
      <c r="Q127" s="27">
        <v>-0.91</v>
      </c>
      <c r="R127" s="28">
        <v>27790</v>
      </c>
      <c r="S127" s="27">
        <v>0.81399999999999995</v>
      </c>
      <c r="T127" s="28">
        <v>32258</v>
      </c>
      <c r="U127" s="27">
        <v>15.398999999999999</v>
      </c>
      <c r="V127" s="28">
        <v>22536</v>
      </c>
      <c r="W127" s="27">
        <v>0.29199999999999998</v>
      </c>
      <c r="X127" s="28">
        <v>12026</v>
      </c>
      <c r="Y127" s="27">
        <v>43.415999999999997</v>
      </c>
      <c r="Z127" s="28">
        <v>3734</v>
      </c>
      <c r="AA127" s="30">
        <v>7.2999999999999995E-2</v>
      </c>
      <c r="AB127" s="28">
        <v>24881</v>
      </c>
      <c r="AC127" s="30">
        <v>0.126</v>
      </c>
      <c r="AD127" s="28">
        <v>19094</v>
      </c>
    </row>
    <row r="128" spans="1:30" x14ac:dyDescent="0.15">
      <c r="A128" s="24" t="s">
        <v>187</v>
      </c>
      <c r="B128" s="24" t="s">
        <v>183</v>
      </c>
      <c r="C128" s="24" t="s">
        <v>184</v>
      </c>
      <c r="D128" s="25" t="s">
        <v>31</v>
      </c>
      <c r="E128" s="25" t="s">
        <v>32</v>
      </c>
      <c r="F128" s="25" t="s">
        <v>33</v>
      </c>
      <c r="G128" s="25" t="s">
        <v>34</v>
      </c>
      <c r="H128" s="26">
        <f t="shared" si="2"/>
        <v>109</v>
      </c>
      <c r="I128" s="27">
        <v>12.022</v>
      </c>
      <c r="J128" s="228"/>
      <c r="K128" s="28">
        <v>21779</v>
      </c>
      <c r="L128" s="29">
        <f t="shared" si="3"/>
        <v>66.310437218365607</v>
      </c>
      <c r="M128" s="27">
        <v>8.7999999999999995E-2</v>
      </c>
      <c r="N128" s="28">
        <v>20280</v>
      </c>
      <c r="O128" s="27">
        <v>0.03</v>
      </c>
      <c r="P128" s="28">
        <v>31800</v>
      </c>
      <c r="Q128" s="27">
        <v>-0.97799999999999998</v>
      </c>
      <c r="R128" s="28">
        <v>28369</v>
      </c>
      <c r="S128" s="27">
        <v>6.1929999999999996</v>
      </c>
      <c r="T128" s="28">
        <v>26000</v>
      </c>
      <c r="U128" s="27">
        <v>17.468</v>
      </c>
      <c r="V128" s="28">
        <v>19952</v>
      </c>
      <c r="W128" s="27">
        <v>-0.158</v>
      </c>
      <c r="X128" s="28">
        <v>18970</v>
      </c>
      <c r="Y128" s="27">
        <v>54.33</v>
      </c>
      <c r="Z128" s="28">
        <v>1550</v>
      </c>
      <c r="AA128" s="30">
        <v>0.13100000000000001</v>
      </c>
      <c r="AB128" s="28">
        <v>17947</v>
      </c>
      <c r="AC128" s="30">
        <v>0.20499999999999999</v>
      </c>
      <c r="AD128" s="28">
        <v>11501</v>
      </c>
    </row>
    <row r="129" spans="1:30" x14ac:dyDescent="0.15">
      <c r="A129" s="24" t="s">
        <v>188</v>
      </c>
      <c r="B129" s="24" t="s">
        <v>183</v>
      </c>
      <c r="C129" s="24" t="s">
        <v>184</v>
      </c>
      <c r="D129" s="25" t="s">
        <v>31</v>
      </c>
      <c r="E129" s="25" t="s">
        <v>32</v>
      </c>
      <c r="F129" s="25" t="s">
        <v>33</v>
      </c>
      <c r="G129" s="25" t="s">
        <v>34</v>
      </c>
      <c r="H129" s="26">
        <f t="shared" si="2"/>
        <v>76</v>
      </c>
      <c r="I129" s="27">
        <v>20.193999999999999</v>
      </c>
      <c r="J129" s="228"/>
      <c r="K129" s="28">
        <v>14067</v>
      </c>
      <c r="L129" s="29">
        <f t="shared" si="3"/>
        <v>42.829740591888935</v>
      </c>
      <c r="M129" s="27">
        <v>0.16700000000000001</v>
      </c>
      <c r="N129" s="28">
        <v>10862</v>
      </c>
      <c r="O129" s="27">
        <v>0.12</v>
      </c>
      <c r="P129" s="28">
        <v>12592</v>
      </c>
      <c r="Q129" s="27">
        <v>-0.35499999999999998</v>
      </c>
      <c r="R129" s="28">
        <v>21320</v>
      </c>
      <c r="S129" s="27">
        <v>8.9450000000000003</v>
      </c>
      <c r="T129" s="28">
        <v>22946</v>
      </c>
      <c r="U129" s="27">
        <v>22.001000000000001</v>
      </c>
      <c r="V129" s="28">
        <v>14352</v>
      </c>
      <c r="W129" s="27">
        <v>0.33500000000000002</v>
      </c>
      <c r="X129" s="28">
        <v>11374</v>
      </c>
      <c r="Y129" s="27">
        <v>35.268000000000001</v>
      </c>
      <c r="Z129" s="28">
        <v>6432</v>
      </c>
      <c r="AA129" s="30">
        <v>0.22800000000000001</v>
      </c>
      <c r="AB129" s="28">
        <v>10589</v>
      </c>
      <c r="AC129" s="30">
        <v>0.247</v>
      </c>
      <c r="AD129" s="28">
        <v>8551</v>
      </c>
    </row>
    <row r="130" spans="1:30" x14ac:dyDescent="0.15">
      <c r="A130" s="24" t="s">
        <v>189</v>
      </c>
      <c r="B130" s="24" t="s">
        <v>183</v>
      </c>
      <c r="C130" s="24" t="s">
        <v>184</v>
      </c>
      <c r="D130" s="25" t="s">
        <v>31</v>
      </c>
      <c r="E130" s="25" t="s">
        <v>32</v>
      </c>
      <c r="F130" s="25" t="s">
        <v>33</v>
      </c>
      <c r="G130" s="25" t="s">
        <v>34</v>
      </c>
      <c r="H130" s="26">
        <f t="shared" si="2"/>
        <v>64</v>
      </c>
      <c r="I130" s="27">
        <v>24.212</v>
      </c>
      <c r="J130" s="228"/>
      <c r="K130" s="28">
        <v>11314</v>
      </c>
      <c r="L130" s="29">
        <f t="shared" si="3"/>
        <v>34.447692120326387</v>
      </c>
      <c r="M130" s="27">
        <v>0.19700000000000001</v>
      </c>
      <c r="N130" s="28">
        <v>8549</v>
      </c>
      <c r="O130" s="27">
        <v>9.4E-2</v>
      </c>
      <c r="P130" s="28">
        <v>16881</v>
      </c>
      <c r="Q130" s="27">
        <v>0.221</v>
      </c>
      <c r="R130" s="28">
        <v>12928</v>
      </c>
      <c r="S130" s="27">
        <v>5.4950000000000001</v>
      </c>
      <c r="T130" s="28">
        <v>26784</v>
      </c>
      <c r="U130" s="27">
        <v>14.69</v>
      </c>
      <c r="V130" s="28">
        <v>23450</v>
      </c>
      <c r="W130" s="27">
        <v>0.85</v>
      </c>
      <c r="X130" s="28">
        <v>4757</v>
      </c>
      <c r="Y130" s="27">
        <v>53.545000000000002</v>
      </c>
      <c r="Z130" s="28">
        <v>1673</v>
      </c>
      <c r="AA130" s="30">
        <v>0.41299999999999998</v>
      </c>
      <c r="AB130" s="28">
        <v>2463</v>
      </c>
      <c r="AC130" s="30">
        <v>0.26500000000000001</v>
      </c>
      <c r="AD130" s="28">
        <v>7587</v>
      </c>
    </row>
    <row r="131" spans="1:30" x14ac:dyDescent="0.15">
      <c r="A131" s="24" t="s">
        <v>190</v>
      </c>
      <c r="B131" s="24" t="s">
        <v>183</v>
      </c>
      <c r="C131" s="24" t="s">
        <v>184</v>
      </c>
      <c r="D131" s="25" t="s">
        <v>31</v>
      </c>
      <c r="E131" s="25" t="s">
        <v>32</v>
      </c>
      <c r="F131" s="25" t="s">
        <v>33</v>
      </c>
      <c r="G131" s="25" t="s">
        <v>34</v>
      </c>
      <c r="H131" s="26">
        <f t="shared" si="2"/>
        <v>120</v>
      </c>
      <c r="I131" s="27">
        <v>9.3919999999999995</v>
      </c>
      <c r="J131" s="228"/>
      <c r="K131" s="28">
        <v>24974</v>
      </c>
      <c r="L131" s="29">
        <f t="shared" si="3"/>
        <v>76.038241383509927</v>
      </c>
      <c r="M131" s="27">
        <v>3.5000000000000003E-2</v>
      </c>
      <c r="N131" s="28">
        <v>30892</v>
      </c>
      <c r="O131" s="27">
        <v>2.7E-2</v>
      </c>
      <c r="P131" s="28">
        <v>32148</v>
      </c>
      <c r="Q131" s="27">
        <v>-1.0880000000000001</v>
      </c>
      <c r="R131" s="28">
        <v>29236</v>
      </c>
      <c r="S131" s="27">
        <v>2.9689999999999999</v>
      </c>
      <c r="T131" s="28">
        <v>29833</v>
      </c>
      <c r="U131" s="27">
        <v>17.936</v>
      </c>
      <c r="V131" s="28">
        <v>19392</v>
      </c>
      <c r="W131" s="27">
        <v>0.499</v>
      </c>
      <c r="X131" s="28">
        <v>9041</v>
      </c>
      <c r="Y131" s="27">
        <v>43.933</v>
      </c>
      <c r="Z131" s="28">
        <v>3588</v>
      </c>
      <c r="AA131" s="30">
        <v>5.8000000000000003E-2</v>
      </c>
      <c r="AB131" s="28">
        <v>27328</v>
      </c>
      <c r="AC131" s="30">
        <v>8.6999999999999994E-2</v>
      </c>
      <c r="AD131" s="28">
        <v>24752</v>
      </c>
    </row>
    <row r="132" spans="1:30" x14ac:dyDescent="0.15">
      <c r="A132" s="31" t="s">
        <v>191</v>
      </c>
      <c r="B132" s="31" t="s">
        <v>183</v>
      </c>
      <c r="C132" s="31" t="s">
        <v>184</v>
      </c>
      <c r="D132" s="32" t="s">
        <v>31</v>
      </c>
      <c r="E132" s="32" t="s">
        <v>32</v>
      </c>
      <c r="F132" s="32" t="s">
        <v>33</v>
      </c>
      <c r="G132" s="32" t="s">
        <v>34</v>
      </c>
      <c r="H132" s="33">
        <f t="shared" si="2"/>
        <v>115</v>
      </c>
      <c r="I132" s="34">
        <v>10.611000000000001</v>
      </c>
      <c r="J132" s="229"/>
      <c r="K132" s="35">
        <v>23476</v>
      </c>
      <c r="L132" s="36">
        <f t="shared" si="3"/>
        <v>71.477286566800629</v>
      </c>
      <c r="M132" s="34">
        <v>5.2999999999999999E-2</v>
      </c>
      <c r="N132" s="35">
        <v>27173</v>
      </c>
      <c r="O132" s="34">
        <v>4.1000000000000002E-2</v>
      </c>
      <c r="P132" s="35">
        <v>30044</v>
      </c>
      <c r="Q132" s="34">
        <v>-1.679</v>
      </c>
      <c r="R132" s="35">
        <v>31957</v>
      </c>
      <c r="S132" s="34">
        <v>7.1950000000000003</v>
      </c>
      <c r="T132" s="35">
        <v>24833</v>
      </c>
      <c r="U132" s="34">
        <v>17.106000000000002</v>
      </c>
      <c r="V132" s="35">
        <v>20391</v>
      </c>
      <c r="W132" s="34">
        <v>0.52</v>
      </c>
      <c r="X132" s="35">
        <v>8753</v>
      </c>
      <c r="Y132" s="34">
        <v>43.720999999999997</v>
      </c>
      <c r="Z132" s="35">
        <v>3643</v>
      </c>
      <c r="AA132" s="37">
        <v>5.8000000000000003E-2</v>
      </c>
      <c r="AB132" s="35">
        <v>27359</v>
      </c>
      <c r="AC132" s="37">
        <v>7.5999999999999998E-2</v>
      </c>
      <c r="AD132" s="35">
        <v>26643</v>
      </c>
    </row>
    <row r="133" spans="1:30" x14ac:dyDescent="0.15">
      <c r="A133" s="17" t="s">
        <v>192</v>
      </c>
      <c r="B133" s="17" t="s">
        <v>193</v>
      </c>
      <c r="C133" s="17" t="s">
        <v>194</v>
      </c>
      <c r="D133" s="18" t="s">
        <v>31</v>
      </c>
      <c r="E133" s="18" t="s">
        <v>32</v>
      </c>
      <c r="F133" s="18" t="s">
        <v>33</v>
      </c>
      <c r="G133" s="18" t="s">
        <v>34</v>
      </c>
      <c r="H133" s="19">
        <f t="shared" si="2"/>
        <v>86</v>
      </c>
      <c r="I133" s="20">
        <v>17.46</v>
      </c>
      <c r="J133" s="227">
        <v>21.646285714285714</v>
      </c>
      <c r="K133" s="21">
        <v>16367</v>
      </c>
      <c r="L133" s="22">
        <f t="shared" si="3"/>
        <v>49.832541712337111</v>
      </c>
      <c r="M133" s="20">
        <v>0.13</v>
      </c>
      <c r="N133" s="21">
        <v>14454</v>
      </c>
      <c r="O133" s="20">
        <v>7.4999999999999997E-2</v>
      </c>
      <c r="P133" s="21">
        <v>21259</v>
      </c>
      <c r="Q133" s="20">
        <v>-0.443</v>
      </c>
      <c r="R133" s="21">
        <v>22507</v>
      </c>
      <c r="S133" s="20">
        <v>6.6609999999999996</v>
      </c>
      <c r="T133" s="21">
        <v>25440</v>
      </c>
      <c r="U133" s="20">
        <v>12.932</v>
      </c>
      <c r="V133" s="21">
        <v>25542</v>
      </c>
      <c r="W133" s="20">
        <v>0.92200000000000004</v>
      </c>
      <c r="X133" s="21">
        <v>4087</v>
      </c>
      <c r="Y133" s="20">
        <v>42.713999999999999</v>
      </c>
      <c r="Z133" s="21">
        <v>3940</v>
      </c>
      <c r="AA133" s="23">
        <v>0.25700000000000001</v>
      </c>
      <c r="AB133" s="21">
        <v>8852</v>
      </c>
      <c r="AC133" s="23">
        <v>0.22500000000000001</v>
      </c>
      <c r="AD133" s="21">
        <v>9982</v>
      </c>
    </row>
    <row r="134" spans="1:30" x14ac:dyDescent="0.15">
      <c r="A134" s="24" t="s">
        <v>195</v>
      </c>
      <c r="B134" s="24" t="s">
        <v>193</v>
      </c>
      <c r="C134" s="24" t="s">
        <v>194</v>
      </c>
      <c r="D134" s="25" t="s">
        <v>31</v>
      </c>
      <c r="E134" s="25" t="s">
        <v>32</v>
      </c>
      <c r="F134" s="25" t="s">
        <v>33</v>
      </c>
      <c r="G134" s="25" t="s">
        <v>34</v>
      </c>
      <c r="H134" s="26">
        <f t="shared" si="2"/>
        <v>118</v>
      </c>
      <c r="I134" s="27">
        <v>9.43</v>
      </c>
      <c r="J134" s="228"/>
      <c r="K134" s="28">
        <v>24914</v>
      </c>
      <c r="L134" s="29">
        <f t="shared" si="3"/>
        <v>75.855559615150398</v>
      </c>
      <c r="M134" s="27">
        <v>6.4000000000000001E-2</v>
      </c>
      <c r="N134" s="28">
        <v>24724</v>
      </c>
      <c r="O134" s="27">
        <v>3.9E-2</v>
      </c>
      <c r="P134" s="28">
        <v>30378</v>
      </c>
      <c r="Q134" s="27">
        <v>-1.248</v>
      </c>
      <c r="R134" s="28">
        <v>30318</v>
      </c>
      <c r="S134" s="27">
        <v>2.5169999999999999</v>
      </c>
      <c r="T134" s="28">
        <v>30349</v>
      </c>
      <c r="U134" s="27">
        <v>12.813000000000001</v>
      </c>
      <c r="V134" s="28">
        <v>25669</v>
      </c>
      <c r="W134" s="27">
        <v>4.5999999999999999E-2</v>
      </c>
      <c r="X134" s="28">
        <v>15853</v>
      </c>
      <c r="Y134" s="27">
        <v>47.792000000000002</v>
      </c>
      <c r="Z134" s="28">
        <v>2713</v>
      </c>
      <c r="AA134" s="30">
        <v>0.125</v>
      </c>
      <c r="AB134" s="28">
        <v>18454</v>
      </c>
      <c r="AC134" s="30">
        <v>0.13500000000000001</v>
      </c>
      <c r="AD134" s="28">
        <v>18032</v>
      </c>
    </row>
    <row r="135" spans="1:30" x14ac:dyDescent="0.15">
      <c r="A135" s="24" t="s">
        <v>196</v>
      </c>
      <c r="B135" s="24" t="s">
        <v>193</v>
      </c>
      <c r="C135" s="24" t="s">
        <v>194</v>
      </c>
      <c r="D135" s="25" t="s">
        <v>31</v>
      </c>
      <c r="E135" s="25" t="s">
        <v>32</v>
      </c>
      <c r="F135" s="25" t="s">
        <v>33</v>
      </c>
      <c r="G135" s="25" t="s">
        <v>34</v>
      </c>
      <c r="H135" s="26">
        <f t="shared" si="2"/>
        <v>98</v>
      </c>
      <c r="I135" s="27">
        <v>15.019</v>
      </c>
      <c r="J135" s="228"/>
      <c r="K135" s="28">
        <v>18621</v>
      </c>
      <c r="L135" s="29">
        <f t="shared" si="3"/>
        <v>56.695286810376324</v>
      </c>
      <c r="M135" s="27">
        <v>7.2999999999999995E-2</v>
      </c>
      <c r="N135" s="28">
        <v>22884</v>
      </c>
      <c r="O135" s="27">
        <v>5.3999999999999999E-2</v>
      </c>
      <c r="P135" s="28">
        <v>26724</v>
      </c>
      <c r="Q135" s="27">
        <v>-9.0999999999999998E-2</v>
      </c>
      <c r="R135" s="28">
        <v>17522</v>
      </c>
      <c r="S135" s="27">
        <v>3.5049999999999999</v>
      </c>
      <c r="T135" s="28">
        <v>29173</v>
      </c>
      <c r="U135" s="27">
        <v>15.353999999999999</v>
      </c>
      <c r="V135" s="28">
        <v>22591</v>
      </c>
      <c r="W135" s="27">
        <v>0.123</v>
      </c>
      <c r="X135" s="28">
        <v>14649</v>
      </c>
      <c r="Y135" s="27">
        <v>62.499000000000002</v>
      </c>
      <c r="Z135" s="28">
        <v>634</v>
      </c>
      <c r="AA135" s="30">
        <v>0.17100000000000001</v>
      </c>
      <c r="AB135" s="28">
        <v>14469</v>
      </c>
      <c r="AC135" s="30">
        <v>0.17599999999999999</v>
      </c>
      <c r="AD135" s="28">
        <v>13931</v>
      </c>
    </row>
    <row r="136" spans="1:30" x14ac:dyDescent="0.15">
      <c r="A136" s="24" t="s">
        <v>197</v>
      </c>
      <c r="B136" s="24" t="s">
        <v>193</v>
      </c>
      <c r="C136" s="24" t="s">
        <v>194</v>
      </c>
      <c r="D136" s="25" t="s">
        <v>31</v>
      </c>
      <c r="E136" s="25" t="s">
        <v>32</v>
      </c>
      <c r="F136" s="25" t="s">
        <v>33</v>
      </c>
      <c r="G136" s="25" t="s">
        <v>34</v>
      </c>
      <c r="H136" s="26">
        <f t="shared" ref="H136:H139" si="4">RANK(K136,$K$7:$K$139,1)</f>
        <v>111</v>
      </c>
      <c r="I136" s="27">
        <v>11.62</v>
      </c>
      <c r="J136" s="228"/>
      <c r="K136" s="28">
        <v>22246</v>
      </c>
      <c r="L136" s="29">
        <f t="shared" ref="L136:L139" si="5">K136/32844*100</f>
        <v>67.732310315430524</v>
      </c>
      <c r="M136" s="27">
        <v>7.6999999999999999E-2</v>
      </c>
      <c r="N136" s="28">
        <v>22185</v>
      </c>
      <c r="O136" s="27">
        <v>6.2E-2</v>
      </c>
      <c r="P136" s="28">
        <v>24566</v>
      </c>
      <c r="Q136" s="27">
        <v>-0.436</v>
      </c>
      <c r="R136" s="28">
        <v>22394</v>
      </c>
      <c r="S136" s="27">
        <v>1.7010000000000001</v>
      </c>
      <c r="T136" s="28">
        <v>31300</v>
      </c>
      <c r="U136" s="27">
        <v>11.558</v>
      </c>
      <c r="V136" s="28">
        <v>27082</v>
      </c>
      <c r="W136" s="27">
        <v>-0.622</v>
      </c>
      <c r="X136" s="28">
        <v>25451</v>
      </c>
      <c r="Y136" s="27">
        <v>53.372999999999998</v>
      </c>
      <c r="Z136" s="28">
        <v>1702</v>
      </c>
      <c r="AA136" s="30">
        <v>8.2000000000000003E-2</v>
      </c>
      <c r="AB136" s="28">
        <v>23539</v>
      </c>
      <c r="AC136" s="30">
        <v>0.152</v>
      </c>
      <c r="AD136" s="28">
        <v>16195</v>
      </c>
    </row>
    <row r="137" spans="1:30" x14ac:dyDescent="0.15">
      <c r="A137" s="24" t="s">
        <v>198</v>
      </c>
      <c r="B137" s="24" t="s">
        <v>193</v>
      </c>
      <c r="C137" s="24" t="s">
        <v>194</v>
      </c>
      <c r="D137" s="25" t="s">
        <v>31</v>
      </c>
      <c r="E137" s="25" t="s">
        <v>32</v>
      </c>
      <c r="F137" s="25" t="s">
        <v>33</v>
      </c>
      <c r="G137" s="25" t="s">
        <v>34</v>
      </c>
      <c r="H137" s="26">
        <f t="shared" si="4"/>
        <v>33</v>
      </c>
      <c r="I137" s="27">
        <v>35.18</v>
      </c>
      <c r="J137" s="228"/>
      <c r="K137" s="28">
        <v>6077</v>
      </c>
      <c r="L137" s="29">
        <f t="shared" si="5"/>
        <v>18.502618438679818</v>
      </c>
      <c r="M137" s="27">
        <v>0.28799999999999998</v>
      </c>
      <c r="N137" s="28">
        <v>3806</v>
      </c>
      <c r="O137" s="27">
        <v>0.17899999999999999</v>
      </c>
      <c r="P137" s="28">
        <v>6476</v>
      </c>
      <c r="Q137" s="27">
        <v>0.68700000000000006</v>
      </c>
      <c r="R137" s="28">
        <v>7278</v>
      </c>
      <c r="S137" s="27">
        <v>8.3350000000000009</v>
      </c>
      <c r="T137" s="28">
        <v>23602</v>
      </c>
      <c r="U137" s="27">
        <v>32.027000000000001</v>
      </c>
      <c r="V137" s="28">
        <v>5536</v>
      </c>
      <c r="W137" s="27">
        <v>0.40600000000000003</v>
      </c>
      <c r="X137" s="28">
        <v>10317</v>
      </c>
      <c r="Y137" s="27">
        <v>45.497999999999998</v>
      </c>
      <c r="Z137" s="28">
        <v>3217</v>
      </c>
      <c r="AA137" s="30">
        <v>0.501</v>
      </c>
      <c r="AB137" s="28">
        <v>764</v>
      </c>
      <c r="AC137" s="30">
        <v>0.35199999999999998</v>
      </c>
      <c r="AD137" s="28">
        <v>3776</v>
      </c>
    </row>
    <row r="138" spans="1:30" x14ac:dyDescent="0.15">
      <c r="A138" s="24" t="s">
        <v>199</v>
      </c>
      <c r="B138" s="24" t="s">
        <v>193</v>
      </c>
      <c r="C138" s="24" t="s">
        <v>194</v>
      </c>
      <c r="D138" s="25" t="s">
        <v>31</v>
      </c>
      <c r="E138" s="25" t="s">
        <v>32</v>
      </c>
      <c r="F138" s="25" t="s">
        <v>33</v>
      </c>
      <c r="G138" s="25" t="s">
        <v>34</v>
      </c>
      <c r="H138" s="26">
        <f t="shared" si="4"/>
        <v>47</v>
      </c>
      <c r="I138" s="27">
        <v>29.783999999999999</v>
      </c>
      <c r="J138" s="228"/>
      <c r="K138" s="28">
        <v>8335</v>
      </c>
      <c r="L138" s="29">
        <f t="shared" si="5"/>
        <v>25.377542321276337</v>
      </c>
      <c r="M138" s="27">
        <v>0.20300000000000001</v>
      </c>
      <c r="N138" s="28">
        <v>8131</v>
      </c>
      <c r="O138" s="27">
        <v>0.127</v>
      </c>
      <c r="P138" s="28">
        <v>11689</v>
      </c>
      <c r="Q138" s="27">
        <v>0.34799999999999998</v>
      </c>
      <c r="R138" s="28">
        <v>11286</v>
      </c>
      <c r="S138" s="27">
        <v>13.967000000000001</v>
      </c>
      <c r="T138" s="28">
        <v>18245</v>
      </c>
      <c r="U138" s="27">
        <v>19.713999999999999</v>
      </c>
      <c r="V138" s="28">
        <v>17167</v>
      </c>
      <c r="W138" s="27">
        <v>1.0569999999999999</v>
      </c>
      <c r="X138" s="28">
        <v>2938</v>
      </c>
      <c r="Y138" s="27">
        <v>55.618000000000002</v>
      </c>
      <c r="Z138" s="28">
        <v>1375</v>
      </c>
      <c r="AA138" s="30">
        <v>0.40300000000000002</v>
      </c>
      <c r="AB138" s="28">
        <v>2764</v>
      </c>
      <c r="AC138" s="30">
        <v>0.373</v>
      </c>
      <c r="AD138" s="28">
        <v>3148</v>
      </c>
    </row>
    <row r="139" spans="1:30" x14ac:dyDescent="0.15">
      <c r="A139" s="31" t="s">
        <v>200</v>
      </c>
      <c r="B139" s="31" t="s">
        <v>193</v>
      </c>
      <c r="C139" s="31" t="s">
        <v>194</v>
      </c>
      <c r="D139" s="32" t="s">
        <v>31</v>
      </c>
      <c r="E139" s="32" t="s">
        <v>32</v>
      </c>
      <c r="F139" s="32" t="s">
        <v>33</v>
      </c>
      <c r="G139" s="32" t="s">
        <v>34</v>
      </c>
      <c r="H139" s="33">
        <f t="shared" si="4"/>
        <v>38</v>
      </c>
      <c r="I139" s="34">
        <v>33.030999999999999</v>
      </c>
      <c r="J139" s="229"/>
      <c r="K139" s="35">
        <v>6902</v>
      </c>
      <c r="L139" s="36">
        <f t="shared" si="5"/>
        <v>21.014492753623188</v>
      </c>
      <c r="M139" s="34">
        <v>0.23699999999999999</v>
      </c>
      <c r="N139" s="35">
        <v>6147</v>
      </c>
      <c r="O139" s="34">
        <v>0.16500000000000001</v>
      </c>
      <c r="P139" s="35">
        <v>7658</v>
      </c>
      <c r="Q139" s="34">
        <v>0.76100000000000001</v>
      </c>
      <c r="R139" s="35">
        <v>6492</v>
      </c>
      <c r="S139" s="34">
        <v>11.916</v>
      </c>
      <c r="T139" s="35">
        <v>20092</v>
      </c>
      <c r="U139" s="34">
        <v>24.957999999999998</v>
      </c>
      <c r="V139" s="35">
        <v>11090</v>
      </c>
      <c r="W139" s="34">
        <v>0.73899999999999999</v>
      </c>
      <c r="X139" s="35">
        <v>5931</v>
      </c>
      <c r="Y139" s="34">
        <v>48.375</v>
      </c>
      <c r="Z139" s="35">
        <v>2585</v>
      </c>
      <c r="AA139" s="37">
        <v>0.34</v>
      </c>
      <c r="AB139" s="35">
        <v>4959</v>
      </c>
      <c r="AC139" s="37">
        <v>0.39900000000000002</v>
      </c>
      <c r="AD139" s="35">
        <v>2456</v>
      </c>
    </row>
    <row r="140" spans="1:30" s="46" customFormat="1" x14ac:dyDescent="0.15">
      <c r="A140" s="45"/>
      <c r="B140" s="45"/>
      <c r="C140" s="45"/>
      <c r="H140" s="47"/>
      <c r="I140" s="48"/>
      <c r="J140" s="48"/>
      <c r="K140" s="49"/>
      <c r="L140" s="49"/>
      <c r="M140" s="48"/>
      <c r="N140" s="49"/>
      <c r="O140" s="48"/>
      <c r="P140" s="49"/>
      <c r="Q140" s="48"/>
      <c r="R140" s="49"/>
      <c r="S140" s="48"/>
      <c r="T140" s="49"/>
      <c r="U140" s="48"/>
      <c r="V140" s="49"/>
      <c r="W140" s="48"/>
      <c r="X140" s="49"/>
      <c r="Y140" s="48"/>
      <c r="Z140" s="49"/>
      <c r="AA140" s="50"/>
      <c r="AB140" s="49"/>
      <c r="AC140" s="50"/>
      <c r="AD140" s="49"/>
    </row>
    <row r="141" spans="1:30" s="46" customFormat="1" ht="12.75" x14ac:dyDescent="0.2">
      <c r="A141" s="150" t="s">
        <v>224</v>
      </c>
      <c r="B141" s="151"/>
      <c r="C141" s="151"/>
      <c r="D141" s="152"/>
      <c r="E141" s="152"/>
      <c r="F141" s="152"/>
      <c r="G141" s="152"/>
      <c r="H141" s="153"/>
      <c r="I141" s="154"/>
      <c r="J141" s="154"/>
      <c r="K141" s="155"/>
      <c r="L141" s="155"/>
      <c r="M141" s="154"/>
      <c r="N141" s="155"/>
      <c r="O141" s="154"/>
      <c r="P141" s="155"/>
      <c r="Q141" s="154"/>
      <c r="R141" s="155"/>
      <c r="S141" s="154"/>
      <c r="T141" s="155"/>
      <c r="U141" s="154"/>
      <c r="V141" s="155"/>
      <c r="W141" s="154"/>
      <c r="X141" s="155"/>
      <c r="Y141" s="154"/>
      <c r="Z141" s="155"/>
      <c r="AA141" s="154"/>
      <c r="AB141" s="155"/>
      <c r="AC141" s="154"/>
      <c r="AD141" s="155"/>
    </row>
    <row r="142" spans="1:30" s="51" customFormat="1" ht="31.5" x14ac:dyDescent="0.15">
      <c r="A142" s="142" t="s">
        <v>201</v>
      </c>
      <c r="B142" s="143"/>
      <c r="C142" s="144" t="s">
        <v>202</v>
      </c>
      <c r="D142" s="145"/>
      <c r="E142" s="145"/>
      <c r="F142" s="145"/>
      <c r="G142" s="145"/>
      <c r="H142" s="146"/>
      <c r="I142" s="147"/>
      <c r="J142" s="147"/>
      <c r="K142" s="148" t="s">
        <v>264</v>
      </c>
      <c r="L142" s="148"/>
      <c r="M142" s="147"/>
      <c r="N142" s="148" t="s">
        <v>264</v>
      </c>
      <c r="O142" s="147"/>
      <c r="P142" s="148" t="s">
        <v>264</v>
      </c>
      <c r="Q142" s="147"/>
      <c r="R142" s="148" t="s">
        <v>264</v>
      </c>
      <c r="S142" s="147"/>
      <c r="T142" s="148" t="s">
        <v>264</v>
      </c>
      <c r="U142" s="147"/>
      <c r="V142" s="148" t="s">
        <v>264</v>
      </c>
      <c r="W142" s="147"/>
      <c r="X142" s="148" t="s">
        <v>264</v>
      </c>
      <c r="Y142" s="147"/>
      <c r="Z142" s="148" t="s">
        <v>264</v>
      </c>
      <c r="AA142" s="149"/>
      <c r="AB142" s="148" t="s">
        <v>264</v>
      </c>
      <c r="AC142" s="149"/>
      <c r="AD142" s="148" t="s">
        <v>264</v>
      </c>
    </row>
    <row r="143" spans="1:30" s="46" customFormat="1" x14ac:dyDescent="0.15">
      <c r="A143" s="52">
        <v>1642.2</v>
      </c>
      <c r="B143" s="45"/>
      <c r="C143" s="53" t="s">
        <v>203</v>
      </c>
      <c r="H143" s="47"/>
      <c r="I143" s="48"/>
      <c r="J143" s="48"/>
      <c r="K143" s="49">
        <f>COUNTIF(K$7:K$139,"&lt;1642.2")</f>
        <v>1</v>
      </c>
      <c r="L143" s="48"/>
      <c r="M143" s="48"/>
      <c r="N143" s="49">
        <f>COUNTIF(N$7:N$139,"&lt;1642.2")</f>
        <v>2</v>
      </c>
      <c r="O143" s="48"/>
      <c r="P143" s="49">
        <f>COUNTIF(P$7:P$139,"&lt;1642.2")</f>
        <v>1</v>
      </c>
      <c r="Q143" s="48"/>
      <c r="R143" s="49">
        <f>COUNTIF(R$7:R$139,"&lt;1642.2")</f>
        <v>1</v>
      </c>
      <c r="S143" s="48"/>
      <c r="T143" s="49">
        <f>COUNTIF(T$7:T$139,"&lt;1642.2")</f>
        <v>0</v>
      </c>
      <c r="U143" s="48"/>
      <c r="V143" s="49">
        <f>COUNTIF(V$7:V$139,"&lt;1642.2")</f>
        <v>0</v>
      </c>
      <c r="W143" s="48"/>
      <c r="X143" s="49">
        <f>COUNTIF(X$7:X$139,"&lt;1642.2")</f>
        <v>12</v>
      </c>
      <c r="Y143" s="48"/>
      <c r="Z143" s="49">
        <f>COUNTIF(Z$7:Z$139,"&lt;1642.2")</f>
        <v>36</v>
      </c>
      <c r="AA143" s="50"/>
      <c r="AB143" s="49">
        <f>COUNTIF(AB$7:AB$139,"&lt;1642.2")</f>
        <v>14</v>
      </c>
      <c r="AC143" s="50"/>
      <c r="AD143" s="49">
        <f>COUNTIF(AD$7:AD$139,"&lt;1642.2")</f>
        <v>16</v>
      </c>
    </row>
    <row r="144" spans="1:30" s="62" customFormat="1" x14ac:dyDescent="0.15">
      <c r="A144" s="54">
        <v>3284.4</v>
      </c>
      <c r="B144" s="55"/>
      <c r="C144" s="56" t="s">
        <v>204</v>
      </c>
      <c r="D144" s="57"/>
      <c r="E144" s="57"/>
      <c r="F144" s="57"/>
      <c r="G144" s="57"/>
      <c r="H144" s="58"/>
      <c r="I144" s="59"/>
      <c r="J144" s="59"/>
      <c r="K144" s="60">
        <f>COUNTIF(K$7:K$139,"&lt;3284.4")</f>
        <v>7</v>
      </c>
      <c r="L144" s="59"/>
      <c r="M144" s="59"/>
      <c r="N144" s="60">
        <f>COUNTIF(N$7:N$139,"&lt;3284.4")</f>
        <v>15</v>
      </c>
      <c r="O144" s="59"/>
      <c r="P144" s="60">
        <f>COUNTIF(P$7:P$139,"&lt;3284.4")</f>
        <v>4</v>
      </c>
      <c r="Q144" s="59"/>
      <c r="R144" s="60">
        <f>COUNTIF(R$7:R$139,"&lt;3284.4")</f>
        <v>3</v>
      </c>
      <c r="S144" s="59"/>
      <c r="T144" s="60">
        <f>COUNTIF(T$7:T$139,"&lt;3284.4")</f>
        <v>0</v>
      </c>
      <c r="U144" s="59"/>
      <c r="V144" s="60">
        <f>COUNTIF(V$7:V$139,"&lt;3284.4")</f>
        <v>1</v>
      </c>
      <c r="W144" s="59"/>
      <c r="X144" s="60">
        <f>COUNTIF(X$7:X$139,"&lt;3284.4")</f>
        <v>22</v>
      </c>
      <c r="Y144" s="59"/>
      <c r="Z144" s="60">
        <f>COUNTIF(Z$7:Z$139,"&lt;3284.4")</f>
        <v>65</v>
      </c>
      <c r="AA144" s="194"/>
      <c r="AB144" s="60">
        <f>COUNTIF(AB$7:AB$139,"&lt;3284.4")</f>
        <v>32</v>
      </c>
      <c r="AC144" s="61"/>
      <c r="AD144" s="60">
        <f>COUNTIF(AD$7:AD$139,"&lt;3284.4")</f>
        <v>31</v>
      </c>
    </row>
    <row r="145" spans="1:30" s="46" customFormat="1" x14ac:dyDescent="0.15">
      <c r="A145" s="52">
        <v>4926.5999999999995</v>
      </c>
      <c r="B145" s="45"/>
      <c r="C145" s="53" t="s">
        <v>205</v>
      </c>
      <c r="H145" s="47"/>
      <c r="I145" s="48"/>
      <c r="J145" s="48"/>
      <c r="K145" s="49">
        <f>COUNTIF(K$7:K$139,"&lt;4926.6")</f>
        <v>21</v>
      </c>
      <c r="L145" s="48"/>
      <c r="M145" s="48"/>
      <c r="N145" s="49">
        <f>COUNTIF(N$7:N$139,"&lt;4926.6")</f>
        <v>31</v>
      </c>
      <c r="O145" s="48"/>
      <c r="P145" s="49">
        <f>COUNTIF(P$7:P$139,"&lt;4926.6")</f>
        <v>14</v>
      </c>
      <c r="Q145" s="48"/>
      <c r="R145" s="49">
        <f>COUNTIF(R$7:R$139,"&lt;4926.6")</f>
        <v>9</v>
      </c>
      <c r="S145" s="48"/>
      <c r="T145" s="49">
        <f>COUNTIF(T$7:T$139,"&lt;4926.6")</f>
        <v>0</v>
      </c>
      <c r="U145" s="48"/>
      <c r="V145" s="49">
        <f>COUNTIF(V$7:V$139,"&lt;4926.6")</f>
        <v>7</v>
      </c>
      <c r="W145" s="48"/>
      <c r="X145" s="49">
        <f>COUNTIF(X$7:X$139,"&lt;4926.6")</f>
        <v>31</v>
      </c>
      <c r="Y145" s="48"/>
      <c r="Z145" s="49">
        <f>COUNTIF(Z$7:Z$139,"&lt;4926.6")</f>
        <v>87</v>
      </c>
      <c r="AA145" s="50"/>
      <c r="AB145" s="49">
        <f>COUNTIF(AB$7:AB$139,"&lt;4926.6")</f>
        <v>44</v>
      </c>
      <c r="AC145" s="50"/>
      <c r="AD145" s="49">
        <f>COUNTIF(AD$7:AD$139,"&lt;4926.6")</f>
        <v>48</v>
      </c>
    </row>
    <row r="146" spans="1:30" s="62" customFormat="1" x14ac:dyDescent="0.15">
      <c r="A146" s="54">
        <v>6568.8</v>
      </c>
      <c r="B146" s="55"/>
      <c r="C146" s="56" t="s">
        <v>206</v>
      </c>
      <c r="D146" s="57"/>
      <c r="E146" s="57"/>
      <c r="F146" s="57"/>
      <c r="G146" s="57"/>
      <c r="H146" s="58"/>
      <c r="I146" s="59"/>
      <c r="J146" s="59"/>
      <c r="K146" s="60">
        <f>COUNTIF(K$7:K$139,"&lt;6568.8")</f>
        <v>36</v>
      </c>
      <c r="L146" s="59"/>
      <c r="M146" s="59"/>
      <c r="N146" s="60">
        <f>COUNTIF(N$7:N$139,"&lt;6568.8")</f>
        <v>40</v>
      </c>
      <c r="O146" s="59"/>
      <c r="P146" s="60">
        <f>COUNTIF(P$7:P$139,"&lt;6568.8")</f>
        <v>27</v>
      </c>
      <c r="Q146" s="59"/>
      <c r="R146" s="60">
        <f>COUNTIF(R$7:R$139,"&lt;6568.8")</f>
        <v>21</v>
      </c>
      <c r="S146" s="59"/>
      <c r="T146" s="60">
        <f>COUNTIF(T$7:T$139,"&lt;6568.8")</f>
        <v>3</v>
      </c>
      <c r="U146" s="59"/>
      <c r="V146" s="60">
        <f>COUNTIF(V$7:V$139,"&lt;6568.8")</f>
        <v>23</v>
      </c>
      <c r="W146" s="59"/>
      <c r="X146" s="60">
        <f>COUNTIF(X$7:X$139,"&lt;6568.8")</f>
        <v>44</v>
      </c>
      <c r="Y146" s="59"/>
      <c r="Z146" s="60">
        <f>COUNTIF(Z$7:Z$139,"&lt;6568.8")</f>
        <v>111</v>
      </c>
      <c r="AA146" s="61"/>
      <c r="AB146" s="60">
        <f>COUNTIF(AB$7:AB$139,"&lt;6568.8")</f>
        <v>53</v>
      </c>
      <c r="AC146" s="61"/>
      <c r="AD146" s="60">
        <f>COUNTIF(AD$7:AD$139,"&lt;6568.8")</f>
        <v>57</v>
      </c>
    </row>
    <row r="147" spans="1:30" s="46" customFormat="1" x14ac:dyDescent="0.15">
      <c r="A147" s="52">
        <v>8211</v>
      </c>
      <c r="B147" s="45"/>
      <c r="C147" s="53" t="s">
        <v>207</v>
      </c>
      <c r="H147" s="47"/>
      <c r="I147" s="48"/>
      <c r="J147" s="48"/>
      <c r="K147" s="49">
        <f>COUNTIF(K$7:K$139,"&lt;8211.0")</f>
        <v>46</v>
      </c>
      <c r="L147" s="48"/>
      <c r="M147" s="48"/>
      <c r="N147" s="49">
        <f>COUNTIF(N$7:N$139,"&lt;8211.0")</f>
        <v>47</v>
      </c>
      <c r="O147" s="48"/>
      <c r="P147" s="49">
        <f>COUNTIF(P$7:P$139,"&lt;8211.0")</f>
        <v>36</v>
      </c>
      <c r="Q147" s="48"/>
      <c r="R147" s="49">
        <f>COUNTIF(R$7:R$139,"&lt;8211.0")</f>
        <v>36</v>
      </c>
      <c r="S147" s="48"/>
      <c r="T147" s="49">
        <f>COUNTIF(T$7:T$139,"&lt;8211.0")</f>
        <v>7</v>
      </c>
      <c r="U147" s="48"/>
      <c r="V147" s="49">
        <f>COUNTIF(V$7:V$139,"&lt;8211.0")</f>
        <v>31</v>
      </c>
      <c r="W147" s="48"/>
      <c r="X147" s="49">
        <f>COUNTIF(X$7:X$139,"&lt;8211.0")</f>
        <v>62</v>
      </c>
      <c r="Y147" s="48"/>
      <c r="Z147" s="49">
        <f>COUNTIF(Z$7:Z$139,"&lt;8211.0")</f>
        <v>127</v>
      </c>
      <c r="AA147" s="50"/>
      <c r="AB147" s="49">
        <f>COUNTIF(AB$7:AB$139,"&lt;8211.0")</f>
        <v>60</v>
      </c>
      <c r="AC147" s="50"/>
      <c r="AD147" s="49">
        <f>COUNTIF(AD$7:AD$139,"&lt;8211.0")</f>
        <v>73</v>
      </c>
    </row>
    <row r="148" spans="1:30" s="62" customFormat="1" x14ac:dyDescent="0.15">
      <c r="A148" s="54">
        <v>9853.1999999999989</v>
      </c>
      <c r="B148" s="55"/>
      <c r="C148" s="56" t="s">
        <v>208</v>
      </c>
      <c r="D148" s="57"/>
      <c r="E148" s="57"/>
      <c r="F148" s="57"/>
      <c r="G148" s="57"/>
      <c r="H148" s="58"/>
      <c r="I148" s="59"/>
      <c r="J148" s="59"/>
      <c r="K148" s="60">
        <f>COUNTIF(K$7:K$139,"&lt;9853.2")</f>
        <v>55</v>
      </c>
      <c r="L148" s="191"/>
      <c r="M148" s="59"/>
      <c r="N148" s="60">
        <f>COUNTIF(N$7:N$139,"&lt;9853.2")</f>
        <v>60</v>
      </c>
      <c r="O148" s="59"/>
      <c r="P148" s="60">
        <f>COUNTIF(P$7:P$139,"&lt;9853.2")</f>
        <v>50</v>
      </c>
      <c r="Q148" s="59"/>
      <c r="R148" s="60">
        <f>COUNTIF(R$7:R$139,"&lt;9853.2")</f>
        <v>46</v>
      </c>
      <c r="S148" s="59"/>
      <c r="T148" s="60">
        <f>COUNTIF(T$7:T$139,"&lt;9853.2")</f>
        <v>7</v>
      </c>
      <c r="U148" s="59"/>
      <c r="V148" s="60">
        <f>COUNTIF(V$7:V$139,"&lt;9853.2")</f>
        <v>41</v>
      </c>
      <c r="W148" s="59"/>
      <c r="X148" s="60">
        <f>COUNTIF(X$7:X$139,"&lt;9853.2")</f>
        <v>76</v>
      </c>
      <c r="Y148" s="59"/>
      <c r="Z148" s="60">
        <f>COUNTIF(Z$7:Z$139,"&lt;9853.2")</f>
        <v>131</v>
      </c>
      <c r="AA148" s="61"/>
      <c r="AB148" s="60">
        <f>COUNTIF(AB$7:AB$139,"&lt;9853.2")</f>
        <v>71</v>
      </c>
      <c r="AC148" s="61"/>
      <c r="AD148" s="60">
        <f>COUNTIF(AD$7:AD$139,"&lt;9853.2")</f>
        <v>78</v>
      </c>
    </row>
    <row r="149" spans="1:30" s="46" customFormat="1" x14ac:dyDescent="0.15">
      <c r="A149" s="52">
        <v>13137.6</v>
      </c>
      <c r="B149" s="45"/>
      <c r="C149" s="53" t="s">
        <v>209</v>
      </c>
      <c r="H149" s="47"/>
      <c r="I149" s="48"/>
      <c r="J149" s="48"/>
      <c r="K149" s="49">
        <f>COUNTIF(K$7:K$139,"&lt;13137.6")</f>
        <v>72</v>
      </c>
      <c r="L149" s="49"/>
      <c r="M149" s="48"/>
      <c r="N149" s="49">
        <f>COUNTIF(N$7:N$139,"&lt;13137.6")</f>
        <v>78</v>
      </c>
      <c r="O149" s="48"/>
      <c r="P149" s="49">
        <f>COUNTIF(P$7:P$139,"&lt;13137.6")</f>
        <v>62</v>
      </c>
      <c r="Q149" s="48"/>
      <c r="R149" s="49">
        <f>COUNTIF(R$7:R$139,"&lt;13137.6")</f>
        <v>61</v>
      </c>
      <c r="S149" s="48"/>
      <c r="T149" s="49">
        <f>COUNTIF(T$7:T$139,"&lt;13137.6")</f>
        <v>19</v>
      </c>
      <c r="U149" s="48"/>
      <c r="V149" s="49">
        <f>COUNTIF(V$7:V$139,"&lt;13137.6")</f>
        <v>61</v>
      </c>
      <c r="W149" s="48"/>
      <c r="X149" s="49">
        <f>COUNTIF(X$7:X$139,"&lt;13137.6")</f>
        <v>95</v>
      </c>
      <c r="Y149" s="48"/>
      <c r="Z149" s="49">
        <f>COUNTIF(Z$7:Z$139,"&lt;13137.6")</f>
        <v>132</v>
      </c>
      <c r="AA149" s="50"/>
      <c r="AB149" s="49">
        <f>COUNTIF(AB$7:AB$139,"&lt;13137.6")</f>
        <v>86</v>
      </c>
      <c r="AC149" s="50"/>
      <c r="AD149" s="49">
        <f>COUNTIF(AD$7:AD$139,"&lt;13137.6")</f>
        <v>91</v>
      </c>
    </row>
    <row r="150" spans="1:30" s="46" customFormat="1" x14ac:dyDescent="0.15">
      <c r="A150" s="52">
        <v>16422</v>
      </c>
      <c r="B150" s="45"/>
      <c r="C150" s="53" t="s">
        <v>210</v>
      </c>
      <c r="H150" s="47"/>
      <c r="I150" s="48"/>
      <c r="J150" s="48"/>
      <c r="K150" s="49">
        <f>COUNTIF(K$7:K$139,"&lt;16422")</f>
        <v>87</v>
      </c>
      <c r="L150" s="49"/>
      <c r="M150" s="48"/>
      <c r="N150" s="49">
        <f>COUNTIF(N$7:N$139,"&lt;16422")</f>
        <v>89</v>
      </c>
      <c r="O150" s="48"/>
      <c r="P150" s="49">
        <f>COUNTIF(P$7:P$139,"&lt;16422")</f>
        <v>76</v>
      </c>
      <c r="Q150" s="48"/>
      <c r="R150" s="49">
        <f>COUNTIF(R$7:R$139,"&lt;16422")</f>
        <v>70</v>
      </c>
      <c r="S150" s="48"/>
      <c r="T150" s="49">
        <f>COUNTIF(T$7:T$139,"&lt;16422")</f>
        <v>30</v>
      </c>
      <c r="U150" s="48"/>
      <c r="V150" s="49">
        <f>COUNTIF(V$7:V$139,"&lt;16422")</f>
        <v>76</v>
      </c>
      <c r="W150" s="48"/>
      <c r="X150" s="49">
        <f>COUNTIF(X$7:X$139,"&lt;16422")</f>
        <v>107</v>
      </c>
      <c r="Y150" s="48"/>
      <c r="Z150" s="193">
        <f>COUNTIF(Z$7:Z$139,"&lt;16422")</f>
        <v>133</v>
      </c>
      <c r="AA150" s="50"/>
      <c r="AB150" s="49">
        <f>COUNTIF(AB$7:AB$139,"&lt;16422")</f>
        <v>95</v>
      </c>
      <c r="AC150" s="50"/>
      <c r="AD150" s="49">
        <f>COUNTIF(AD$7:AD$139,"&lt;16422")</f>
        <v>105</v>
      </c>
    </row>
    <row r="151" spans="1:30" s="46" customFormat="1" x14ac:dyDescent="0.15">
      <c r="A151" s="52">
        <v>19706.400000000001</v>
      </c>
      <c r="B151" s="45"/>
      <c r="C151" s="53" t="s">
        <v>211</v>
      </c>
      <c r="H151" s="47"/>
      <c r="I151" s="48"/>
      <c r="J151" s="48"/>
      <c r="K151" s="49">
        <f>COUNTIF(K$7:K$139,"&lt;19706.4")</f>
        <v>101</v>
      </c>
      <c r="L151" s="49"/>
      <c r="M151" s="48"/>
      <c r="N151" s="49">
        <f>COUNTIF(N$7:N$139,"&lt;19706.4")</f>
        <v>95</v>
      </c>
      <c r="O151" s="48"/>
      <c r="P151" s="49">
        <f>COUNTIF(P$7:P$139,"&lt;19706.4")</f>
        <v>86</v>
      </c>
      <c r="Q151" s="48"/>
      <c r="R151" s="49">
        <f>COUNTIF(R$7:R$139,"&lt;19706.4")</f>
        <v>83</v>
      </c>
      <c r="S151" s="48"/>
      <c r="T151" s="49">
        <f>COUNTIF(T$7:T$139,"&lt;19706.4")</f>
        <v>48</v>
      </c>
      <c r="U151" s="48"/>
      <c r="V151" s="49">
        <f>COUNTIF(V$7:V$139,"&lt;19706.4")</f>
        <v>92</v>
      </c>
      <c r="W151" s="48"/>
      <c r="X151" s="49">
        <f>COUNTIF(X$7:X$139,"&lt;19706.4")</f>
        <v>121</v>
      </c>
      <c r="Y151" s="48"/>
      <c r="Z151" s="193">
        <f>COUNTIF(Z$7:Z$139,"&lt;19706.4")</f>
        <v>133</v>
      </c>
      <c r="AA151" s="50"/>
      <c r="AB151" s="49">
        <f>COUNTIF(AB$7:AB$139,"&lt;19706.4")</f>
        <v>102</v>
      </c>
      <c r="AC151" s="50"/>
      <c r="AD151" s="49">
        <f>COUNTIF(AD$7:AD$139,"&lt;19706.4")</f>
        <v>110</v>
      </c>
    </row>
    <row r="152" spans="1:30" x14ac:dyDescent="0.15">
      <c r="A152" s="52">
        <v>22990.799999999999</v>
      </c>
      <c r="C152" s="53" t="s">
        <v>212</v>
      </c>
      <c r="K152" s="49">
        <f>COUNTIF(K$7:K$139,"&lt;22990.8")</f>
        <v>112</v>
      </c>
      <c r="N152" s="49">
        <f>COUNTIF(N$7:N$139,"&lt;22990.8")</f>
        <v>103</v>
      </c>
      <c r="P152" s="49">
        <f>COUNTIF(P$7:P$139,"&lt;22990.8")</f>
        <v>95</v>
      </c>
      <c r="R152" s="49">
        <f>COUNTIF(R$7:R$139,"&lt;22990.8")</f>
        <v>94</v>
      </c>
      <c r="T152" s="49">
        <f>COUNTIF(T$7:T$139,"&lt;22990.8")</f>
        <v>63</v>
      </c>
      <c r="V152" s="49">
        <f>COUNTIF(V$7:V$139,"&lt;22990.8")</f>
        <v>109</v>
      </c>
      <c r="X152" s="49">
        <f>COUNTIF(X$7:X$139,"&lt;22990.8")</f>
        <v>127</v>
      </c>
      <c r="Z152" s="193">
        <f>COUNTIF(Z$7:Z$139,"&lt;22990.8")</f>
        <v>133</v>
      </c>
      <c r="AB152" s="49">
        <f>COUNTIF(AB$7:AB$139,"&lt;22990.8")</f>
        <v>109</v>
      </c>
      <c r="AD152" s="49">
        <f>COUNTIF(AD$7:AD$139,"&lt;22990.8")</f>
        <v>118</v>
      </c>
    </row>
    <row r="153" spans="1:30" x14ac:dyDescent="0.15">
      <c r="A153" s="52">
        <v>26275.200000000001</v>
      </c>
      <c r="C153" s="53" t="s">
        <v>213</v>
      </c>
      <c r="K153" s="49">
        <f>COUNTIF(K$7:K$139,"&lt;26275.2")</f>
        <v>127</v>
      </c>
      <c r="N153" s="49">
        <f>COUNTIF(N$7:N$139,"&lt;26275.2")</f>
        <v>115</v>
      </c>
      <c r="P153" s="49">
        <f>COUNTIF(P$7:P$139,"&lt;26275.2")</f>
        <v>103</v>
      </c>
      <c r="R153" s="49">
        <f>COUNTIF(R$7:R$139,"&lt;26275.2")</f>
        <v>103</v>
      </c>
      <c r="T153" s="49">
        <f>COUNTIF(T$7:T$139,"&lt;26275.2")</f>
        <v>88</v>
      </c>
      <c r="V153" s="49">
        <f>COUNTIF(V$7:V$139,"&lt;26275.2")</f>
        <v>128</v>
      </c>
      <c r="X153" s="49">
        <f>COUNTIF(X$7:X$139,"&lt;26275.2")</f>
        <v>132</v>
      </c>
      <c r="Z153" s="193">
        <f>COUNTIF(Z$7:Z$139,"&lt;26275.2")</f>
        <v>133</v>
      </c>
      <c r="AB153" s="49">
        <f>COUNTIF(AB$7:AB$139,"&lt;26275.2")</f>
        <v>116</v>
      </c>
      <c r="AD153" s="49">
        <f>COUNTIF(AD$7:AD$139,"&lt;26275.2")</f>
        <v>123</v>
      </c>
    </row>
    <row r="154" spans="1:30" x14ac:dyDescent="0.15">
      <c r="A154" s="52">
        <v>29559.599999999999</v>
      </c>
      <c r="C154" s="53" t="s">
        <v>214</v>
      </c>
      <c r="K154" s="63">
        <f>COUNTIF(K$7:K$139,"&lt;29559.6")</f>
        <v>133</v>
      </c>
      <c r="N154" s="49">
        <f>COUNTIF(N$7:N$139,"&lt;29559.6")</f>
        <v>124</v>
      </c>
      <c r="P154" s="49">
        <f>COUNTIF(P$7:P$139,"&lt;29559.6")</f>
        <v>111</v>
      </c>
      <c r="R154" s="49">
        <f>COUNTIF(R$7:R$139,"&lt;29559.6")</f>
        <v>113</v>
      </c>
      <c r="T154" s="49">
        <f>COUNTIF(T$7:T$139,"&lt;29559.6")</f>
        <v>109</v>
      </c>
      <c r="V154" s="63">
        <f>COUNTIF(V$7:V$139,"&lt;29559.6")</f>
        <v>133</v>
      </c>
      <c r="X154" s="63">
        <f>COUNTIF(X$7:X$139,"&lt;29559.6")</f>
        <v>133</v>
      </c>
      <c r="Z154" s="63">
        <f>COUNTIF(Z$7:Z$139,"&lt;29559.6")</f>
        <v>133</v>
      </c>
      <c r="AB154" s="49">
        <f>COUNTIF(AB$7:AB$139,"&lt;29559.6")</f>
        <v>121</v>
      </c>
      <c r="AD154" s="49">
        <f>COUNTIF(AD$7:AD$139,"&lt;29559.6")</f>
        <v>128</v>
      </c>
    </row>
    <row r="155" spans="1:30" ht="11.25" thickBot="1" x14ac:dyDescent="0.2">
      <c r="A155" s="52">
        <v>32844</v>
      </c>
      <c r="C155" s="53" t="s">
        <v>215</v>
      </c>
      <c r="K155" s="63">
        <f>COUNTIF(K$7:K$139,"&lt;32844")</f>
        <v>133</v>
      </c>
      <c r="N155" s="63">
        <f>COUNTIF(N$7:N$139,"&lt;32844")</f>
        <v>133</v>
      </c>
      <c r="P155" s="63">
        <f>COUNTIF(P$7:P$139,"&lt;32844")</f>
        <v>133</v>
      </c>
      <c r="R155" s="63">
        <f>COUNTIF(R$7:R$139,"&lt;32844")</f>
        <v>133</v>
      </c>
      <c r="T155" s="63">
        <f>COUNTIF(T$7:T$139,"&lt;32844")</f>
        <v>133</v>
      </c>
      <c r="V155" s="63">
        <f>COUNTIF(V$7:V$139,"&lt;32844")</f>
        <v>133</v>
      </c>
      <c r="X155" s="63">
        <f>COUNTIF(X$7:X$139,"&lt;32844")</f>
        <v>133</v>
      </c>
      <c r="Z155" s="193">
        <f>COUNTIF(Z$7:Z$139,"&lt;32844")</f>
        <v>133</v>
      </c>
      <c r="AB155" s="63">
        <f>COUNTIF(AB$7:AB$139,"&lt;32844")</f>
        <v>133</v>
      </c>
      <c r="AD155" s="63">
        <f>COUNTIF(AD$7:AD$139,"&lt;32844")</f>
        <v>133</v>
      </c>
    </row>
    <row r="156" spans="1:30" x14ac:dyDescent="0.15">
      <c r="A156" s="67"/>
      <c r="B156" s="67"/>
      <c r="C156" s="68"/>
      <c r="D156" s="69"/>
      <c r="E156" s="69"/>
      <c r="F156" s="69"/>
      <c r="G156" s="69"/>
      <c r="H156" s="70"/>
      <c r="I156" s="71"/>
      <c r="J156" s="71"/>
      <c r="K156" s="72"/>
      <c r="L156" s="72"/>
      <c r="M156" s="71"/>
      <c r="N156" s="72"/>
      <c r="O156" s="71"/>
      <c r="P156" s="72"/>
      <c r="Q156" s="71"/>
      <c r="R156" s="72"/>
      <c r="S156" s="71"/>
      <c r="T156" s="72"/>
      <c r="U156" s="71"/>
      <c r="V156" s="72"/>
      <c r="W156" s="71"/>
      <c r="X156" s="72"/>
      <c r="Y156" s="71"/>
      <c r="Z156" s="72"/>
      <c r="AA156" s="73"/>
      <c r="AB156" s="72"/>
      <c r="AC156" s="73"/>
      <c r="AD156" s="72"/>
    </row>
    <row r="157" spans="1:30" x14ac:dyDescent="0.15">
      <c r="C157" s="64" t="s">
        <v>216</v>
      </c>
      <c r="K157" s="10">
        <f>MIN(K7:K139)</f>
        <v>1468</v>
      </c>
      <c r="N157" s="10">
        <f>MIN(N7:N139)</f>
        <v>1390</v>
      </c>
      <c r="P157" s="10">
        <f>MIN(P7:P139)</f>
        <v>950</v>
      </c>
      <c r="R157" s="10">
        <f>MIN(R7:R139)</f>
        <v>710</v>
      </c>
      <c r="T157" s="10">
        <f>MIN(T7:T139)</f>
        <v>5392</v>
      </c>
      <c r="V157" s="10">
        <f>MIN(V7:V139)</f>
        <v>2268</v>
      </c>
      <c r="X157" s="10">
        <f>MIN(X7:X139)</f>
        <v>63</v>
      </c>
      <c r="Z157" s="10">
        <f>MIN(Z7:Z139)</f>
        <v>16</v>
      </c>
      <c r="AB157" s="10">
        <f>MIN(AB7:AB139)</f>
        <v>313</v>
      </c>
      <c r="AD157" s="10">
        <f>MIN(AD7:AD139)</f>
        <v>554</v>
      </c>
    </row>
    <row r="158" spans="1:30" x14ac:dyDescent="0.15">
      <c r="K158" s="74">
        <f>K157/$A$155</f>
        <v>4.4696139325295335E-2</v>
      </c>
      <c r="N158" s="74">
        <f>N157/$A$155</f>
        <v>4.2321276336621604E-2</v>
      </c>
      <c r="P158" s="74">
        <f>P157/$A$155</f>
        <v>2.8924613323590306E-2</v>
      </c>
      <c r="R158" s="74">
        <f>R157/$A$155</f>
        <v>2.1617342589209596E-2</v>
      </c>
      <c r="T158" s="74">
        <f>T157/$A$155</f>
        <v>0.16417001583241991</v>
      </c>
      <c r="V158" s="74">
        <f>V157/$A$155</f>
        <v>6.9053708439897693E-2</v>
      </c>
      <c r="X158" s="74">
        <f>X157/$A$155</f>
        <v>1.9181585677749361E-3</v>
      </c>
      <c r="Z158" s="89">
        <f>Z157/$A$155</f>
        <v>4.8715138229204726E-4</v>
      </c>
      <c r="AB158" s="74">
        <f>AB157/$A$155</f>
        <v>9.5298989160881743E-3</v>
      </c>
      <c r="AD158" s="89">
        <f>AD157/$A$155</f>
        <v>1.6867616611862136E-2</v>
      </c>
    </row>
    <row r="160" spans="1:30" x14ac:dyDescent="0.15">
      <c r="C160" s="64" t="s">
        <v>217</v>
      </c>
      <c r="K160" s="10">
        <f>MAX(K7:K139)</f>
        <v>28585</v>
      </c>
      <c r="N160" s="10">
        <f>MAX(N7:N139)</f>
        <v>32621</v>
      </c>
      <c r="P160" s="10">
        <f>MAX(P7:P139)</f>
        <v>32707</v>
      </c>
      <c r="R160" s="10">
        <f>MAX(R7:R139)</f>
        <v>32258</v>
      </c>
      <c r="T160" s="10">
        <f>MAX(T7:T139)</f>
        <v>32426</v>
      </c>
      <c r="V160" s="10">
        <f>MAX(V7:V139)</f>
        <v>28834</v>
      </c>
      <c r="X160" s="10">
        <f>MAX(X7:X139)</f>
        <v>27006</v>
      </c>
      <c r="Z160" s="10">
        <f>MAX(Z7:Z139)</f>
        <v>15052</v>
      </c>
      <c r="AB160" s="10">
        <f>MAX(AB7:AB139)</f>
        <v>32550</v>
      </c>
      <c r="AD160" s="10">
        <f>MAX(AD7:AD139)</f>
        <v>31929</v>
      </c>
    </row>
    <row r="161" spans="11:30" x14ac:dyDescent="0.15">
      <c r="K161" s="74">
        <f>K160/$A$155</f>
        <v>0.87032639142613566</v>
      </c>
      <c r="N161" s="74">
        <f>N160/$A$155</f>
        <v>0.99321032760930461</v>
      </c>
      <c r="P161" s="74">
        <f>P160/$A$155</f>
        <v>0.99582876628912431</v>
      </c>
      <c r="R161" s="74">
        <f>R160/$A$155</f>
        <v>0.98215808062355381</v>
      </c>
      <c r="T161" s="74">
        <f>T160/$A$155</f>
        <v>0.98727317013762028</v>
      </c>
      <c r="V161" s="74">
        <f>V160/$A$155</f>
        <v>0.8779076848130557</v>
      </c>
      <c r="X161" s="74">
        <f>X160/$A$155</f>
        <v>0.82225063938618925</v>
      </c>
      <c r="Z161" s="74">
        <f>Z160/$A$155</f>
        <v>0.45828766289124345</v>
      </c>
      <c r="AB161" s="74">
        <f>AB160/$A$155</f>
        <v>0.99104859335038364</v>
      </c>
      <c r="AD161" s="74">
        <f>AD160/$A$155</f>
        <v>0.97214103032517352</v>
      </c>
    </row>
  </sheetData>
  <mergeCells count="42">
    <mergeCell ref="J86:J93"/>
    <mergeCell ref="J7:J14"/>
    <mergeCell ref="J15:J20"/>
    <mergeCell ref="J21:J28"/>
    <mergeCell ref="J51:J57"/>
    <mergeCell ref="J58:J64"/>
    <mergeCell ref="J65:J71"/>
    <mergeCell ref="J72:J78"/>
    <mergeCell ref="J79:J85"/>
    <mergeCell ref="J29:J35"/>
    <mergeCell ref="J36:J42"/>
    <mergeCell ref="J43:J50"/>
    <mergeCell ref="J125:J132"/>
    <mergeCell ref="J133:J139"/>
    <mergeCell ref="J94:J100"/>
    <mergeCell ref="J101:J108"/>
    <mergeCell ref="J109:J116"/>
    <mergeCell ref="J117:J124"/>
    <mergeCell ref="E3:F3"/>
    <mergeCell ref="AC4:AD4"/>
    <mergeCell ref="M4:N4"/>
    <mergeCell ref="E4:F4"/>
    <mergeCell ref="H4:L4"/>
    <mergeCell ref="Y5:Z5"/>
    <mergeCell ref="AA5:AB5"/>
    <mergeCell ref="AC5:AD5"/>
    <mergeCell ref="O4:P4"/>
    <mergeCell ref="Q4:R4"/>
    <mergeCell ref="S4:T4"/>
    <mergeCell ref="U4:V4"/>
    <mergeCell ref="W4:X4"/>
    <mergeCell ref="Y4:Z4"/>
    <mergeCell ref="AA4:AB4"/>
    <mergeCell ref="A4:D4"/>
    <mergeCell ref="Q5:R5"/>
    <mergeCell ref="S5:T5"/>
    <mergeCell ref="U5:V5"/>
    <mergeCell ref="W5:X5"/>
    <mergeCell ref="M5:N5"/>
    <mergeCell ref="O5:P5"/>
    <mergeCell ref="K5:L5"/>
    <mergeCell ref="H5:H6"/>
  </mergeCells>
  <phoneticPr fontId="0" type="noConversion"/>
  <pageMargins left="0.39370078740157483" right="0.39370078740157483" top="0.78740157480314965" bottom="0.71" header="0.51181102362204722" footer="0.39"/>
  <pageSetup paperSize="9" pageOrder="overThenDown" orientation="landscape" horizontalDpi="300" verticalDpi="300" r:id="rId1"/>
  <headerFooter alignWithMargins="0">
    <oddHeader>&amp;L&amp;"Verdana,Bold"&amp;12Indices of Deprivation 2010&amp;"Verdana,Regular"  for LB Camden at Lower-level Super Output Area (LSOA)</oddHeader>
    <oddFooter>&amp;L&amp;"Tahoma,Italic"&amp;8Source: Communities and Local Government, Indices of Deprivation 2010&amp;"Verdana,Regular"&amp;10
&amp;R&amp;"Tahoma,Regular"
&amp;8&amp;F/ &amp;A: &amp;D</oddFooter>
  </headerFooter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zoomScale="80" zoomScaleNormal="80" workbookViewId="0">
      <selection activeCell="O65" sqref="O65"/>
    </sheetView>
  </sheetViews>
  <sheetFormatPr defaultColWidth="10.42578125" defaultRowHeight="10.5" x14ac:dyDescent="0.15"/>
  <cols>
    <col min="1" max="16384" width="10.42578125" style="3"/>
  </cols>
  <sheetData>
    <row r="1" spans="1:1" ht="18" x14ac:dyDescent="0.25">
      <c r="A1" s="77" t="s">
        <v>252</v>
      </c>
    </row>
  </sheetData>
  <phoneticPr fontId="0" type="noConversion"/>
  <pageMargins left="0.55118110236220474" right="0.55118110236220474" top="0.98425196850393704" bottom="0.98425196850393704" header="0.51181102362204722" footer="0.51181102362204722"/>
  <pageSetup paperSize="9" orientation="landscape" r:id="rId1"/>
  <headerFooter alignWithMargins="0"/>
  <rowBreaks count="2" manualBreakCount="2">
    <brk id="82" max="12" man="1"/>
    <brk id="123" max="1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7"/>
  <sheetViews>
    <sheetView showGridLines="0" workbookViewId="0">
      <selection activeCell="M14" sqref="M14"/>
    </sheetView>
  </sheetViews>
  <sheetFormatPr defaultRowHeight="10.5" x14ac:dyDescent="0.15"/>
  <cols>
    <col min="1" max="1" width="23.42578125" style="3" customWidth="1"/>
    <col min="2" max="9" width="10.7109375" style="3" customWidth="1"/>
    <col min="10" max="16384" width="9.140625" style="3"/>
  </cols>
  <sheetData>
    <row r="1" spans="1:34" s="173" customFormat="1" ht="15.75" thickBot="1" x14ac:dyDescent="0.25">
      <c r="A1" s="99" t="s">
        <v>229</v>
      </c>
      <c r="B1" s="168"/>
      <c r="C1" s="168"/>
      <c r="D1" s="168"/>
      <c r="E1" s="168"/>
      <c r="F1" s="169"/>
      <c r="G1" s="170"/>
      <c r="H1" s="169"/>
      <c r="I1" s="170"/>
      <c r="J1" s="93"/>
      <c r="K1" s="171"/>
      <c r="L1" s="93"/>
      <c r="M1" s="171"/>
      <c r="N1" s="93"/>
      <c r="O1" s="172"/>
      <c r="P1" s="172"/>
      <c r="Q1" s="93"/>
      <c r="R1" s="172"/>
      <c r="S1" s="93"/>
    </row>
    <row r="2" spans="1:34" s="2" customFormat="1" x14ac:dyDescent="0.15">
      <c r="A2" s="158" t="s">
        <v>244</v>
      </c>
      <c r="B2" s="98"/>
      <c r="C2" s="100"/>
      <c r="D2" s="100"/>
      <c r="E2" s="100"/>
      <c r="F2" s="94"/>
      <c r="G2" s="78"/>
      <c r="H2" s="94"/>
      <c r="I2" s="78"/>
      <c r="J2" s="78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</row>
    <row r="3" spans="1:34" ht="53.25" thickBot="1" x14ac:dyDescent="0.2">
      <c r="A3" s="195" t="s">
        <v>12</v>
      </c>
      <c r="B3" s="96" t="s">
        <v>279</v>
      </c>
      <c r="C3" s="184" t="s">
        <v>269</v>
      </c>
      <c r="D3" s="184" t="s">
        <v>272</v>
      </c>
      <c r="E3" s="184" t="s">
        <v>273</v>
      </c>
      <c r="F3" s="174" t="s">
        <v>254</v>
      </c>
      <c r="G3" s="174" t="s">
        <v>270</v>
      </c>
      <c r="H3" s="174" t="s">
        <v>255</v>
      </c>
      <c r="I3" s="174" t="s">
        <v>271</v>
      </c>
    </row>
    <row r="4" spans="1:34" x14ac:dyDescent="0.15">
      <c r="A4" s="45" t="s">
        <v>30</v>
      </c>
      <c r="B4" s="196">
        <v>15.544624999999998</v>
      </c>
      <c r="C4" s="102">
        <f>RANK(B4,B$4:B$21)</f>
        <v>16</v>
      </c>
      <c r="D4" s="102">
        <f>COUNTIFS('Camden LSOAs by ward 2015'!$L$7:$L$14,"&lt;10")</f>
        <v>0</v>
      </c>
      <c r="E4" s="102">
        <f>COUNTIFS('Camden LSOAs by ward 2015'!$L$7:$L$14,"&lt;20")</f>
        <v>0</v>
      </c>
      <c r="F4" s="185">
        <v>0.16062500000000002</v>
      </c>
      <c r="G4" s="186">
        <f>RANK(F4,F$4:F$21)</f>
        <v>16</v>
      </c>
      <c r="H4" s="185">
        <v>0.17149999999999999</v>
      </c>
      <c r="I4" s="186">
        <f>RANK(H4,H$4:H$21)</f>
        <v>16</v>
      </c>
    </row>
    <row r="5" spans="1:34" x14ac:dyDescent="0.15">
      <c r="A5" s="45" t="s">
        <v>44</v>
      </c>
      <c r="B5" s="196">
        <v>21.079499999999999</v>
      </c>
      <c r="C5" s="102">
        <f t="shared" ref="C5:G21" si="0">RANK(B5,B$4:B$21)</f>
        <v>13</v>
      </c>
      <c r="D5" s="102">
        <f>COUNTIFS('Camden LSOAs by ward 2015'!$L$15:$L$20,"&lt;10")</f>
        <v>0</v>
      </c>
      <c r="E5" s="102">
        <f>COUNTIFS('Camden LSOAs by ward 2015'!$L$15:$L$20,"&lt;20")</f>
        <v>1</v>
      </c>
      <c r="F5" s="185">
        <v>0.17200000000000001</v>
      </c>
      <c r="G5" s="186">
        <f t="shared" si="0"/>
        <v>15</v>
      </c>
      <c r="H5" s="185">
        <v>0.23483333333333334</v>
      </c>
      <c r="I5" s="186">
        <f t="shared" ref="I5" si="1">RANK(H5,H$4:H$21)</f>
        <v>12</v>
      </c>
    </row>
    <row r="6" spans="1:34" x14ac:dyDescent="0.15">
      <c r="A6" s="45" t="s">
        <v>52</v>
      </c>
      <c r="B6" s="196">
        <v>27.355125000000001</v>
      </c>
      <c r="C6" s="102">
        <f t="shared" si="0"/>
        <v>8</v>
      </c>
      <c r="D6" s="102">
        <f>COUNTIFS('Camden LSOAs by ward 2015'!$L$21:$L$28,"&lt;10")</f>
        <v>1</v>
      </c>
      <c r="E6" s="102">
        <f>COUNTIFS('Camden LSOAs by ward 2015'!$L$21:$L$28,"&lt;20")</f>
        <v>4</v>
      </c>
      <c r="F6" s="185">
        <v>0.24874999999999997</v>
      </c>
      <c r="G6" s="186">
        <f t="shared" si="0"/>
        <v>11</v>
      </c>
      <c r="H6" s="185">
        <v>0.28062500000000001</v>
      </c>
      <c r="I6" s="186">
        <f t="shared" ref="I6" si="2">RANK(H6,H$4:H$21)</f>
        <v>10</v>
      </c>
    </row>
    <row r="7" spans="1:34" x14ac:dyDescent="0.15">
      <c r="A7" s="45" t="s">
        <v>62</v>
      </c>
      <c r="B7" s="196">
        <v>31.807999999999996</v>
      </c>
      <c r="C7" s="102">
        <f t="shared" si="0"/>
        <v>3</v>
      </c>
      <c r="D7" s="102">
        <f>COUNTIFS('Camden LSOAs by ward 2015'!$L$29:$L$35,"&lt;10")</f>
        <v>1</v>
      </c>
      <c r="E7" s="102">
        <f>COUNTIFS('Camden LSOAs by ward 2015'!$L$29:$L$35,"&lt;20")</f>
        <v>3</v>
      </c>
      <c r="F7" s="185">
        <v>0.28385714285714286</v>
      </c>
      <c r="G7" s="186">
        <f t="shared" si="0"/>
        <v>7</v>
      </c>
      <c r="H7" s="185">
        <v>0.31857142857142856</v>
      </c>
      <c r="I7" s="186">
        <f t="shared" ref="I7" si="3">RANK(H7,H$4:H$21)</f>
        <v>5</v>
      </c>
    </row>
    <row r="8" spans="1:34" x14ac:dyDescent="0.15">
      <c r="A8" s="45" t="s">
        <v>71</v>
      </c>
      <c r="B8" s="196">
        <v>20.055285714285713</v>
      </c>
      <c r="C8" s="102">
        <f t="shared" si="0"/>
        <v>14</v>
      </c>
      <c r="D8" s="102">
        <f>COUNTIFS('Camden LSOAs by ward 2015'!$L$36:$L$42,"&lt;10")</f>
        <v>0</v>
      </c>
      <c r="E8" s="102">
        <f>COUNTIFS('Camden LSOAs by ward 2015'!$L$36:$L$42,"&lt;20")</f>
        <v>1</v>
      </c>
      <c r="F8" s="185">
        <v>0.20885714285714285</v>
      </c>
      <c r="G8" s="186">
        <f t="shared" si="0"/>
        <v>13</v>
      </c>
      <c r="H8" s="185">
        <v>0.22014285714285717</v>
      </c>
      <c r="I8" s="186">
        <f t="shared" ref="I8" si="4">RANK(H8,H$4:H$21)</f>
        <v>13</v>
      </c>
    </row>
    <row r="9" spans="1:34" x14ac:dyDescent="0.15">
      <c r="A9" s="45" t="s">
        <v>80</v>
      </c>
      <c r="B9" s="196">
        <v>10.040749999999999</v>
      </c>
      <c r="C9" s="102">
        <f t="shared" si="0"/>
        <v>17</v>
      </c>
      <c r="D9" s="102">
        <f>COUNTIFS('Camden LSOAs by ward 2015'!$L$43:$L$50,"&lt;10")</f>
        <v>0</v>
      </c>
      <c r="E9" s="102">
        <f>COUNTIFS('Camden LSOAs by ward 2015'!$L$43:$L$50,"&lt;20")</f>
        <v>0</v>
      </c>
      <c r="F9" s="185">
        <v>5.9375000000000011E-2</v>
      </c>
      <c r="G9" s="186">
        <f t="shared" si="0"/>
        <v>17</v>
      </c>
      <c r="H9" s="185">
        <v>0.10899999999999999</v>
      </c>
      <c r="I9" s="186">
        <f t="shared" ref="I9" si="5">RANK(H9,H$4:H$21)</f>
        <v>18</v>
      </c>
    </row>
    <row r="10" spans="1:34" x14ac:dyDescent="0.15">
      <c r="A10" s="45" t="s">
        <v>90</v>
      </c>
      <c r="B10" s="196">
        <v>30.72871428571429</v>
      </c>
      <c r="C10" s="102">
        <f t="shared" si="0"/>
        <v>5</v>
      </c>
      <c r="D10" s="102">
        <f>COUNTIFS('Camden LSOAs by ward 2015'!$L$51:$L$57,"&lt;10")</f>
        <v>2</v>
      </c>
      <c r="E10" s="102">
        <f>COUNTIFS('Camden LSOAs by ward 2015'!$L$51:$L$57,"&lt;20")</f>
        <v>3</v>
      </c>
      <c r="F10" s="185">
        <v>0.30499999999999999</v>
      </c>
      <c r="G10" s="186">
        <f t="shared" si="0"/>
        <v>5</v>
      </c>
      <c r="H10" s="185">
        <v>0.28714285714285709</v>
      </c>
      <c r="I10" s="186">
        <f t="shared" ref="I10" si="6">RANK(H10,H$4:H$21)</f>
        <v>9</v>
      </c>
    </row>
    <row r="11" spans="1:34" x14ac:dyDescent="0.15">
      <c r="A11" s="45" t="s">
        <v>99</v>
      </c>
      <c r="B11" s="196">
        <v>9.9602857142857157</v>
      </c>
      <c r="C11" s="102">
        <f t="shared" si="0"/>
        <v>18</v>
      </c>
      <c r="D11" s="102">
        <f>COUNTIFS('Camden LSOAs by ward 2015'!$L$58:$L$64,"&lt;10")</f>
        <v>0</v>
      </c>
      <c r="E11" s="102">
        <f>COUNTIFS('Camden LSOAs by ward 2015'!$L$58:$L$64,"&lt;20")</f>
        <v>0</v>
      </c>
      <c r="F11" s="185">
        <v>5.442857142857143E-2</v>
      </c>
      <c r="G11" s="186">
        <f t="shared" si="0"/>
        <v>18</v>
      </c>
      <c r="H11" s="185">
        <v>0.11471428571428573</v>
      </c>
      <c r="I11" s="186">
        <f t="shared" ref="I11" si="7">RANK(H11,H$4:H$21)</f>
        <v>17</v>
      </c>
    </row>
    <row r="12" spans="1:34" x14ac:dyDescent="0.15">
      <c r="A12" s="45" t="s">
        <v>108</v>
      </c>
      <c r="B12" s="196">
        <v>31.664714285714286</v>
      </c>
      <c r="C12" s="102">
        <f t="shared" si="0"/>
        <v>4</v>
      </c>
      <c r="D12" s="102">
        <f>COUNTIFS('Camden LSOAs by ward 2015'!$L$65:$L$71,"&lt;10")</f>
        <v>0</v>
      </c>
      <c r="E12" s="102">
        <f>COUNTIFS('Camden LSOAs by ward 2015'!$L$65:$L$71,"&lt;20")</f>
        <v>4</v>
      </c>
      <c r="F12" s="185">
        <v>0.3581428571428571</v>
      </c>
      <c r="G12" s="186">
        <f t="shared" si="0"/>
        <v>3</v>
      </c>
      <c r="H12" s="185">
        <v>0.33428571428571435</v>
      </c>
      <c r="I12" s="186">
        <f t="shared" ref="I12" si="8">RANK(H12,H$4:H$21)</f>
        <v>4</v>
      </c>
    </row>
    <row r="13" spans="1:34" x14ac:dyDescent="0.15">
      <c r="A13" s="45" t="s">
        <v>117</v>
      </c>
      <c r="B13" s="196">
        <v>21.222428571428573</v>
      </c>
      <c r="C13" s="102">
        <f t="shared" si="0"/>
        <v>12</v>
      </c>
      <c r="D13" s="102">
        <f>COUNTIFS('Camden LSOAs by ward 2015'!$L$72:$L$78,"&lt;10")</f>
        <v>0</v>
      </c>
      <c r="E13" s="102">
        <f>COUNTIFS('Camden LSOAs by ward 2015'!$L$72:$L$78,"&lt;20")</f>
        <v>1</v>
      </c>
      <c r="F13" s="185">
        <v>0.21385714285714288</v>
      </c>
      <c r="G13" s="186">
        <f t="shared" si="0"/>
        <v>12</v>
      </c>
      <c r="H13" s="185">
        <v>0.18371428571428569</v>
      </c>
      <c r="I13" s="186">
        <f t="shared" ref="I13" si="9">RANK(H13,H$4:H$21)</f>
        <v>15</v>
      </c>
    </row>
    <row r="14" spans="1:34" x14ac:dyDescent="0.15">
      <c r="A14" s="45" t="s">
        <v>126</v>
      </c>
      <c r="B14" s="196">
        <v>26.946714285714286</v>
      </c>
      <c r="C14" s="102">
        <f t="shared" si="0"/>
        <v>9</v>
      </c>
      <c r="D14" s="102">
        <f>COUNTIFS('Camden LSOAs by ward 2015'!$L$79:$L$85,"&lt;10")</f>
        <v>1</v>
      </c>
      <c r="E14" s="102">
        <f>COUNTIFS('Camden LSOAs by ward 2015'!$L$79:$L$85,"&lt;20")</f>
        <v>1</v>
      </c>
      <c r="F14" s="185">
        <v>0.30357142857142855</v>
      </c>
      <c r="G14" s="186">
        <f t="shared" si="0"/>
        <v>6</v>
      </c>
      <c r="H14" s="185">
        <v>0.29385714285714287</v>
      </c>
      <c r="I14" s="186">
        <f t="shared" ref="I14" si="10">RANK(H14,H$4:H$21)</f>
        <v>8</v>
      </c>
    </row>
    <row r="15" spans="1:34" x14ac:dyDescent="0.15">
      <c r="A15" s="45" t="s">
        <v>135</v>
      </c>
      <c r="B15" s="196">
        <v>25.831249999999997</v>
      </c>
      <c r="C15" s="102">
        <f t="shared" si="0"/>
        <v>10</v>
      </c>
      <c r="D15" s="102">
        <f>COUNTIFS('Camden LSOAs by ward 2015'!$L$86:$L$93,"&lt;10")</f>
        <v>0</v>
      </c>
      <c r="E15" s="102">
        <f>COUNTIFS('Camden LSOAs by ward 2015'!$L$86:$L$93,"&lt;20")</f>
        <v>1</v>
      </c>
      <c r="F15" s="185">
        <v>0.28174999999999994</v>
      </c>
      <c r="G15" s="186">
        <f t="shared" si="0"/>
        <v>8</v>
      </c>
      <c r="H15" s="185">
        <v>0.29799999999999999</v>
      </c>
      <c r="I15" s="186">
        <f t="shared" ref="I15" si="11">RANK(H15,H$4:H$21)</f>
        <v>7</v>
      </c>
    </row>
    <row r="16" spans="1:34" x14ac:dyDescent="0.15">
      <c r="A16" s="45" t="s">
        <v>145</v>
      </c>
      <c r="B16" s="196">
        <v>36.078857142857139</v>
      </c>
      <c r="C16" s="102">
        <f t="shared" si="0"/>
        <v>2</v>
      </c>
      <c r="D16" s="102">
        <f>COUNTIFS('Camden LSOAs by ward 2015'!$L$94:$L$100,"&lt;10")</f>
        <v>0</v>
      </c>
      <c r="E16" s="102">
        <f>COUNTIFS('Camden LSOAs by ward 2015'!$L$94:$L$100,"&lt;20")</f>
        <v>4</v>
      </c>
      <c r="F16" s="185">
        <v>0.41971428571428565</v>
      </c>
      <c r="G16" s="186">
        <f t="shared" si="0"/>
        <v>2</v>
      </c>
      <c r="H16" s="185">
        <v>0.39457142857142857</v>
      </c>
      <c r="I16" s="186">
        <f t="shared" ref="I16" si="12">RANK(H16,H$4:H$21)</f>
        <v>2</v>
      </c>
    </row>
    <row r="17" spans="1:9" x14ac:dyDescent="0.15">
      <c r="A17" s="45" t="s">
        <v>154</v>
      </c>
      <c r="B17" s="196">
        <v>29.444875000000003</v>
      </c>
      <c r="C17" s="102">
        <f t="shared" si="0"/>
        <v>7</v>
      </c>
      <c r="D17" s="102">
        <f>COUNTIFS('Camden LSOAs by ward 2015'!$L$101:$L$108,"&lt;10")</f>
        <v>1</v>
      </c>
      <c r="E17" s="102">
        <f>COUNTIFS('Camden LSOAs by ward 2015'!$L$101:$L$108,"&lt;20")</f>
        <v>3</v>
      </c>
      <c r="F17" s="185">
        <v>0.26537500000000003</v>
      </c>
      <c r="G17" s="186">
        <f t="shared" si="0"/>
        <v>10</v>
      </c>
      <c r="H17" s="185">
        <v>0.30825000000000002</v>
      </c>
      <c r="I17" s="186">
        <f t="shared" ref="I17" si="13">RANK(H17,H$4:H$21)</f>
        <v>6</v>
      </c>
    </row>
    <row r="18" spans="1:9" x14ac:dyDescent="0.15">
      <c r="A18" s="45" t="s">
        <v>164</v>
      </c>
      <c r="B18" s="196">
        <v>29.515499999999996</v>
      </c>
      <c r="C18" s="102">
        <f t="shared" si="0"/>
        <v>6</v>
      </c>
      <c r="D18" s="102">
        <f>COUNTIFS('Camden LSOAs by ward 2015'!$L$109:$L$116,"&lt;10")</f>
        <v>0</v>
      </c>
      <c r="E18" s="102">
        <f>COUNTIFS('Camden LSOAs by ward 2015'!$L$109:$L$116,"&lt;20")</f>
        <v>2</v>
      </c>
      <c r="F18" s="185">
        <v>0.34200000000000003</v>
      </c>
      <c r="G18" s="186">
        <f t="shared" si="0"/>
        <v>4</v>
      </c>
      <c r="H18" s="185">
        <v>0.38437500000000002</v>
      </c>
      <c r="I18" s="186">
        <f t="shared" ref="I18" si="14">RANK(H18,H$4:H$21)</f>
        <v>3</v>
      </c>
    </row>
    <row r="19" spans="1:9" x14ac:dyDescent="0.15">
      <c r="A19" s="45" t="s">
        <v>174</v>
      </c>
      <c r="B19" s="196">
        <v>38.750999999999991</v>
      </c>
      <c r="C19" s="102">
        <f t="shared" si="0"/>
        <v>1</v>
      </c>
      <c r="D19" s="102">
        <f>COUNTIFS('Camden LSOAs by ward 2015'!$L$117:$L$124,"&lt;10")</f>
        <v>1</v>
      </c>
      <c r="E19" s="102">
        <f>COUNTIFS('Camden LSOAs by ward 2015'!$L$117:$L$124,"&lt;20")</f>
        <v>7</v>
      </c>
      <c r="F19" s="185">
        <v>0.43300000000000005</v>
      </c>
      <c r="G19" s="186">
        <f t="shared" si="0"/>
        <v>1</v>
      </c>
      <c r="H19" s="185">
        <v>0.41137500000000005</v>
      </c>
      <c r="I19" s="186">
        <f t="shared" ref="I19" si="15">RANK(H19,H$4:H$21)</f>
        <v>1</v>
      </c>
    </row>
    <row r="20" spans="1:9" x14ac:dyDescent="0.15">
      <c r="A20" s="45" t="s">
        <v>184</v>
      </c>
      <c r="B20" s="196">
        <v>16.8735</v>
      </c>
      <c r="C20" s="102">
        <f t="shared" si="0"/>
        <v>15</v>
      </c>
      <c r="D20" s="102">
        <f>COUNTIFS('Camden LSOAs by ward 2015'!$L$125:$L$132,"&lt;10")</f>
        <v>0</v>
      </c>
      <c r="E20" s="102">
        <f>COUNTIFS('Camden LSOAs by ward 2015'!$L$125:$L$132,"&lt;20")</f>
        <v>0</v>
      </c>
      <c r="F20" s="185">
        <v>0.18725</v>
      </c>
      <c r="G20" s="186">
        <f t="shared" si="0"/>
        <v>14</v>
      </c>
      <c r="H20" s="185">
        <v>0.18487499999999998</v>
      </c>
      <c r="I20" s="186">
        <f t="shared" ref="I20" si="16">RANK(H20,H$4:H$21)</f>
        <v>14</v>
      </c>
    </row>
    <row r="21" spans="1:9" x14ac:dyDescent="0.15">
      <c r="A21" s="45" t="s">
        <v>194</v>
      </c>
      <c r="B21" s="197">
        <v>21.646285714285714</v>
      </c>
      <c r="C21" s="102">
        <f t="shared" si="0"/>
        <v>11</v>
      </c>
      <c r="D21" s="102">
        <f>COUNTIFS('Camden LSOAs by ward 2015'!$L$133:$L$139,"&lt;10")</f>
        <v>0</v>
      </c>
      <c r="E21" s="102">
        <f>COUNTIFS('Camden LSOAs by ward 2015'!$L$133:$L$139,"&lt;20")</f>
        <v>1</v>
      </c>
      <c r="F21" s="187">
        <v>0.26842857142857146</v>
      </c>
      <c r="G21" s="188">
        <f t="shared" si="0"/>
        <v>9</v>
      </c>
      <c r="H21" s="187">
        <v>0.25885714285714284</v>
      </c>
      <c r="I21" s="188">
        <f t="shared" ref="I21" si="17">RANK(H21,H$4:H$21)</f>
        <v>11</v>
      </c>
    </row>
    <row r="22" spans="1:9" x14ac:dyDescent="0.15">
      <c r="A22" s="199" t="s">
        <v>278</v>
      </c>
      <c r="B22" s="200">
        <f>AVERAGE('Camden LSOAs by ward 2015'!I7:I139)</f>
        <v>24.692548872180435</v>
      </c>
      <c r="C22" s="199"/>
      <c r="D22" s="199">
        <f>SUM(D4:D21)</f>
        <v>7</v>
      </c>
      <c r="E22" s="199">
        <f>SUM(E4:E21)</f>
        <v>36</v>
      </c>
      <c r="F22" s="101"/>
      <c r="G22" s="101"/>
      <c r="H22" s="101"/>
      <c r="I22" s="101"/>
    </row>
    <row r="23" spans="1:9" x14ac:dyDescent="0.15">
      <c r="A23" s="2"/>
      <c r="B23" s="201"/>
      <c r="C23" s="2"/>
      <c r="D23" s="2"/>
      <c r="E23" s="2"/>
      <c r="F23" s="2"/>
      <c r="G23" s="2"/>
      <c r="H23" s="2"/>
      <c r="I23" s="2"/>
    </row>
    <row r="24" spans="1:9" x14ac:dyDescent="0.15">
      <c r="A24" s="202" t="s">
        <v>274</v>
      </c>
    </row>
    <row r="25" spans="1:9" x14ac:dyDescent="0.15">
      <c r="A25" s="198" t="s">
        <v>275</v>
      </c>
    </row>
    <row r="26" spans="1:9" x14ac:dyDescent="0.15">
      <c r="A26" s="198" t="s">
        <v>277</v>
      </c>
    </row>
    <row r="27" spans="1:9" x14ac:dyDescent="0.15">
      <c r="A27" s="198" t="s">
        <v>276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workbookViewId="0">
      <selection activeCell="H45" sqref="H45"/>
    </sheetView>
  </sheetViews>
  <sheetFormatPr defaultRowHeight="10.5" x14ac:dyDescent="0.15"/>
  <cols>
    <col min="1" max="1" width="7" style="3" customWidth="1"/>
    <col min="2" max="2" width="13" style="3" customWidth="1"/>
    <col min="3" max="16384" width="9.140625" style="3"/>
  </cols>
  <sheetData>
    <row r="1" spans="1:2" ht="14.25" x14ac:dyDescent="0.2">
      <c r="A1" s="164" t="s">
        <v>253</v>
      </c>
      <c r="B1" s="164"/>
    </row>
    <row r="2" spans="1:2" x14ac:dyDescent="0.15">
      <c r="A2" s="167"/>
      <c r="B2" s="165"/>
    </row>
    <row r="3" spans="1:2" x14ac:dyDescent="0.15">
      <c r="A3" s="3">
        <v>10</v>
      </c>
      <c r="B3" s="141">
        <f>A3/100*$B$12</f>
        <v>3284.4</v>
      </c>
    </row>
    <row r="4" spans="1:2" x14ac:dyDescent="0.15">
      <c r="A4" s="3">
        <v>20</v>
      </c>
      <c r="B4" s="141">
        <f t="shared" ref="B4:B11" si="0">A4/100*$B$12</f>
        <v>6568.8</v>
      </c>
    </row>
    <row r="5" spans="1:2" x14ac:dyDescent="0.15">
      <c r="A5" s="3">
        <v>30</v>
      </c>
      <c r="B5" s="141">
        <f t="shared" si="0"/>
        <v>9853.1999999999989</v>
      </c>
    </row>
    <row r="6" spans="1:2" x14ac:dyDescent="0.15">
      <c r="A6" s="3">
        <v>40</v>
      </c>
      <c r="B6" s="141">
        <f t="shared" si="0"/>
        <v>13137.6</v>
      </c>
    </row>
    <row r="7" spans="1:2" x14ac:dyDescent="0.15">
      <c r="A7" s="3">
        <v>50</v>
      </c>
      <c r="B7" s="141">
        <f t="shared" si="0"/>
        <v>16422</v>
      </c>
    </row>
    <row r="8" spans="1:2" x14ac:dyDescent="0.15">
      <c r="A8" s="3">
        <v>60</v>
      </c>
      <c r="B8" s="141">
        <f t="shared" si="0"/>
        <v>19706.399999999998</v>
      </c>
    </row>
    <row r="9" spans="1:2" x14ac:dyDescent="0.15">
      <c r="A9" s="3">
        <v>70</v>
      </c>
      <c r="B9" s="141">
        <f t="shared" si="0"/>
        <v>22990.799999999999</v>
      </c>
    </row>
    <row r="10" spans="1:2" x14ac:dyDescent="0.15">
      <c r="A10" s="3">
        <v>80</v>
      </c>
      <c r="B10" s="141">
        <f t="shared" si="0"/>
        <v>26275.200000000001</v>
      </c>
    </row>
    <row r="11" spans="1:2" x14ac:dyDescent="0.15">
      <c r="A11" s="3">
        <v>90</v>
      </c>
      <c r="B11" s="141">
        <f t="shared" si="0"/>
        <v>29559.600000000002</v>
      </c>
    </row>
    <row r="12" spans="1:2" x14ac:dyDescent="0.15">
      <c r="A12" s="165">
        <v>100</v>
      </c>
      <c r="B12" s="166">
        <v>32844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Summary IMD 2015</vt:lpstr>
      <vt:lpstr>Camden LSOAs by ward 2015</vt:lpstr>
      <vt:lpstr>Maps</vt:lpstr>
      <vt:lpstr>Ward Summary</vt:lpstr>
      <vt:lpstr>Deciles</vt:lpstr>
      <vt:lpstr>Maps!_ftn1</vt:lpstr>
      <vt:lpstr>Maps!_ftnref1</vt:lpstr>
      <vt:lpstr>'Summary IMD 2015'!_ftnref1</vt:lpstr>
      <vt:lpstr>'Camden LSOAs by ward 2015'!Print_Area</vt:lpstr>
      <vt:lpstr>Maps!Print_Area</vt:lpstr>
      <vt:lpstr>'Summary IMD 2015'!Print_Area</vt:lpstr>
      <vt:lpstr>'Camden LSOAs by ward 2015'!Print_Titles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Storer</dc:creator>
  <cp:lastModifiedBy>Storer, Neil</cp:lastModifiedBy>
  <cp:lastPrinted>2011-03-29T13:31:04Z</cp:lastPrinted>
  <dcterms:created xsi:type="dcterms:W3CDTF">2007-12-07T14:27:48Z</dcterms:created>
  <dcterms:modified xsi:type="dcterms:W3CDTF">2015-10-26T07:52:35Z</dcterms:modified>
</cp:coreProperties>
</file>